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<sst xmlns="http://schemas.openxmlformats.org/spreadsheetml/2006/main" count="995" uniqueCount="666">
  <si>
    <t>Descalcificador</t>
  </si>
  <si>
    <t>Clorador</t>
  </si>
  <si>
    <t>Acumulador</t>
  </si>
  <si>
    <t>Deposito</t>
  </si>
  <si>
    <t>Fosa septica</t>
  </si>
  <si>
    <t>Electricidad</t>
  </si>
  <si>
    <t>Grupo electrogeno</t>
  </si>
  <si>
    <t>Corrector de reactiva</t>
  </si>
  <si>
    <t>SAI</t>
  </si>
  <si>
    <t>Gas</t>
  </si>
  <si>
    <t>Gases medicinales</t>
  </si>
  <si>
    <t>Tipsa Chesterfire B- 25 de 25mm</t>
  </si>
  <si>
    <t>No</t>
  </si>
  <si>
    <t>Planta semisoterrani</t>
  </si>
  <si>
    <t>Àrea administrativa</t>
  </si>
  <si>
    <t>Àrea personal</t>
  </si>
  <si>
    <t>Àrea de instal·lacions</t>
  </si>
  <si>
    <t>Planta baixa</t>
  </si>
  <si>
    <t>Planta primera</t>
  </si>
  <si>
    <t>Planta segona</t>
  </si>
  <si>
    <t>Planta tercera</t>
  </si>
  <si>
    <t>Planta coberta</t>
  </si>
  <si>
    <r>
      <t xml:space="preserve">6) </t>
    </r>
    <r>
      <rPr>
        <b/>
        <sz val="10.5"/>
        <rFont val="Arial"/>
        <family val="2"/>
      </rPr>
      <t xml:space="preserve">Seu Central T-21 (Barcelona)                                                                             </t>
    </r>
  </si>
  <si>
    <t>Intal.lacions.</t>
  </si>
  <si>
    <r>
      <t xml:space="preserve">4) </t>
    </r>
    <r>
      <rPr>
        <b/>
        <sz val="10.5"/>
        <rFont val="Arial"/>
        <family val="2"/>
      </rPr>
      <t xml:space="preserve">Consultori Santa Agnès de Malayanes (La Roca del Vallès)                                     </t>
    </r>
  </si>
  <si>
    <r>
      <t xml:space="preserve">1) </t>
    </r>
    <r>
      <rPr>
        <b/>
        <sz val="10.5"/>
        <color indexed="8"/>
        <rFont val="Arial"/>
        <family val="2"/>
      </rPr>
      <t xml:space="preserve">Centre Social i Sanitari Frederica Montseny </t>
    </r>
    <r>
      <rPr>
        <b/>
        <sz val="10.5"/>
        <rFont val="Arial"/>
        <family val="2"/>
      </rPr>
      <t xml:space="preserve"> (Viladecans)                                   7.525,69m</t>
    </r>
    <r>
      <rPr>
        <b/>
        <vertAlign val="superscript"/>
        <sz val="10.5"/>
        <rFont val="Arial"/>
        <family val="2"/>
      </rPr>
      <t>2</t>
    </r>
  </si>
  <si>
    <t xml:space="preserve">Àrea aparcament </t>
  </si>
  <si>
    <t>Aparcament, carrega i descarrega</t>
  </si>
  <si>
    <t>Cuina</t>
  </si>
  <si>
    <t>Bugaderia</t>
  </si>
  <si>
    <r>
      <t>Bugaderia</t>
    </r>
    <r>
      <rPr>
        <sz val="10.5"/>
        <rFont val="Arial"/>
        <family val="2"/>
      </rPr>
      <t>(equipament e instalacions), d</t>
    </r>
    <r>
      <rPr>
        <sz val="10"/>
        <rFont val="Arial"/>
        <family val="2"/>
      </rPr>
      <t>espatx, magatzem.</t>
    </r>
  </si>
  <si>
    <t xml:space="preserve">Àrea magatzems </t>
  </si>
  <si>
    <t>Magatzems</t>
  </si>
  <si>
    <t>Morgue, armari frigorific, sala prèvia.</t>
  </si>
  <si>
    <t xml:space="preserve">Àrea assistencial </t>
  </si>
  <si>
    <t>Centre de dia, Terapia ocupacional, Hospital de dia, serveis, sala interdisciplinar, control infermeria, consultes, perruqueria, pedicura.</t>
  </si>
  <si>
    <t>Despatxos.</t>
  </si>
  <si>
    <t>Planta quarta</t>
  </si>
  <si>
    <t>Planta cinquena</t>
  </si>
  <si>
    <t>Planta sisena</t>
  </si>
  <si>
    <t>Sala Tecnica.</t>
  </si>
  <si>
    <t>Colectors Solars</t>
  </si>
  <si>
    <t>Consultes</t>
  </si>
  <si>
    <r>
      <t xml:space="preserve">2) </t>
    </r>
    <r>
      <rPr>
        <b/>
        <sz val="10.5"/>
        <rFont val="Arial"/>
        <family val="2"/>
      </rPr>
      <t xml:space="preserve">CAP Vicenç Papaceit  (La Roca del Vallès)                                                                  </t>
    </r>
  </si>
  <si>
    <r>
      <t xml:space="preserve">3) </t>
    </r>
    <r>
      <rPr>
        <b/>
        <sz val="10.5"/>
        <rFont val="Arial"/>
        <family val="2"/>
      </rPr>
      <t xml:space="preserve">Consultori la Torreta  (La Roca del Vallès)                                                                   </t>
    </r>
  </si>
  <si>
    <t>Colector Solar Thermomax Solamax 30TDS-300</t>
  </si>
  <si>
    <t>Intercambiador</t>
  </si>
  <si>
    <t>Refredadora CLIMAVENETA, model HRA 0904/B 234,8kW</t>
  </si>
  <si>
    <t>Kit hidraulic SPF 22-503/1000</t>
  </si>
  <si>
    <t>Bomba doble SDM-80/270 1- 2,2k (18m3/h)</t>
  </si>
  <si>
    <t>Bomba doble SDM-80/270 1- 1,5k (13m3/h)</t>
  </si>
  <si>
    <t>Caldera Clima Gas Roca G400/325 XIE 380Kw</t>
  </si>
  <si>
    <t>Bomba doble SPD-65/13B</t>
  </si>
  <si>
    <t>Radiador roca adra 11/l*-600  i  800</t>
  </si>
  <si>
    <t>Radiador roca petit</t>
  </si>
  <si>
    <t>Split paret MFM-520AG</t>
  </si>
  <si>
    <t>Split  DFO-520AG</t>
  </si>
  <si>
    <t>Fancoil  Model 42NF25HF</t>
  </si>
  <si>
    <t>Fancoil  Model 42NF50HF</t>
  </si>
  <si>
    <t>Fancoil  Model 42NF75HF</t>
  </si>
  <si>
    <t>Fancoil  Model 42JWD005</t>
  </si>
  <si>
    <t>Fancoil  Model 42JWD009</t>
  </si>
  <si>
    <t>Fancoil  Model 42JWD016</t>
  </si>
  <si>
    <t>Climatitzador SERVOCLIMA CTA-17 amb recuperador estatic</t>
  </si>
  <si>
    <t>Climatitzador SERVOCLIMA CTA-14 amb recuperador estatic</t>
  </si>
  <si>
    <t>Extractor Decor 100CS&amp;P</t>
  </si>
  <si>
    <t>Extractor Decor 200CS&amp;P</t>
  </si>
  <si>
    <t>Extractor  i impulsió d´aire aparcaments CJHT-71-4T-1,5</t>
  </si>
  <si>
    <t>Extractor cuina</t>
  </si>
  <si>
    <t>Aparcament</t>
  </si>
  <si>
    <t>Porta motoritzada aparcament</t>
  </si>
  <si>
    <t>EMJ-200 Electra- Molins 200KVA  160KW</t>
  </si>
  <si>
    <t>Quadres electrics o caixa protecció</t>
  </si>
  <si>
    <t>Quadra electric o caixa de protecció</t>
  </si>
  <si>
    <t>Iluminació</t>
  </si>
  <si>
    <t>Lluminàries  fluorescents 2x58W</t>
  </si>
  <si>
    <t>Pantalla fluorescent 4x18w</t>
  </si>
  <si>
    <t>Lluminàries  fluorescents 58W</t>
  </si>
  <si>
    <t>Lluminàries  fluorescents 80W</t>
  </si>
  <si>
    <t>Lluminàries  fluorescents 36W</t>
  </si>
  <si>
    <t>Aplique 1x18w</t>
  </si>
  <si>
    <t>Downlight 2x26W</t>
  </si>
  <si>
    <t>Downlight 2x18W</t>
  </si>
  <si>
    <t>Downlight  26W</t>
  </si>
  <si>
    <t>Projector 150W</t>
  </si>
  <si>
    <t>Ll·luminació cambra frigorifica</t>
  </si>
  <si>
    <t>Equips electrics</t>
  </si>
  <si>
    <t>Exugamens</t>
  </si>
  <si>
    <t>Exugamans</t>
  </si>
  <si>
    <t>Terminals</t>
  </si>
  <si>
    <t>Sistema de veu i dades (caixa amb preses)</t>
  </si>
  <si>
    <t xml:space="preserve">Central telefonia </t>
  </si>
  <si>
    <t>Rack de comunicacions</t>
  </si>
  <si>
    <t>Video porter</t>
  </si>
  <si>
    <t>Lector targetes</t>
  </si>
  <si>
    <t>Central</t>
  </si>
  <si>
    <t>Racks</t>
  </si>
  <si>
    <t>Pacient Infermera</t>
  </si>
  <si>
    <t>Altaveus</t>
  </si>
  <si>
    <t xml:space="preserve">Receptors  altaveus </t>
  </si>
  <si>
    <t>Extintors de 6kg</t>
  </si>
  <si>
    <t>Extintors de 5kg (89B)</t>
  </si>
  <si>
    <t>Bie</t>
  </si>
  <si>
    <t>Ruixadors CO2</t>
  </si>
  <si>
    <t>Pulsador CO2</t>
  </si>
  <si>
    <t>Detector Termic CO2</t>
  </si>
  <si>
    <t>Detector optic</t>
  </si>
  <si>
    <t>Detector Termic</t>
  </si>
  <si>
    <t>Pulsador d´incendis</t>
  </si>
  <si>
    <t>Sirena</t>
  </si>
  <si>
    <t>Bateria CO2</t>
  </si>
  <si>
    <t>Ruixadors agiua automatic</t>
  </si>
  <si>
    <t>Detector gasos aparcament</t>
  </si>
  <si>
    <t>Detector Gasos aparcament</t>
  </si>
  <si>
    <t>Oxigen Rampa</t>
  </si>
  <si>
    <t>Control gasos</t>
  </si>
  <si>
    <t>Panel display de dades de gasos medicinals</t>
  </si>
  <si>
    <t>Quadre de control i alarma de gasos medicinals</t>
  </si>
  <si>
    <t>Central de buit de 500l i 3 motobombes</t>
  </si>
  <si>
    <t xml:space="preserve">Central d’alarma </t>
  </si>
  <si>
    <t>Displays</t>
  </si>
  <si>
    <t>Detector magnetic d´apertura (seguretat)</t>
  </si>
  <si>
    <t>Detector volumetric</t>
  </si>
  <si>
    <t>Ventilador general d’extracció</t>
  </si>
  <si>
    <t>Grup de pressió</t>
  </si>
  <si>
    <t>Dipòsits d’aigua potable de 750 l</t>
  </si>
  <si>
    <t>Lluminàries modulars fluorescents de 60x60 cm  encastades</t>
  </si>
  <si>
    <t>Lluminàries downlights rodones de 18 o 26W, encastades</t>
  </si>
  <si>
    <t>Lluminàries tubs fluorescents estàndard.</t>
  </si>
  <si>
    <t>Iluminació d´emergència</t>
  </si>
  <si>
    <t>Iluminació Fluorescent 60x60</t>
  </si>
  <si>
    <t>Iluminació Fluorescent 58W</t>
  </si>
  <si>
    <t>Iluminació Fluorescent 80W</t>
  </si>
  <si>
    <t>Iluminació Fluorescent 36W</t>
  </si>
  <si>
    <t>Iluminació 18W</t>
  </si>
  <si>
    <t>Iluminació Downlight 2x26W</t>
  </si>
  <si>
    <t>Iluminació Downlight 2x18W</t>
  </si>
  <si>
    <t>Iluminació Downlight 26W</t>
  </si>
  <si>
    <t xml:space="preserve">Extintors de pols seca </t>
  </si>
  <si>
    <t>Extintors de CO2</t>
  </si>
  <si>
    <t>Detectors</t>
  </si>
  <si>
    <t>Escalfador acumulador elèctric</t>
  </si>
  <si>
    <t>Lluminàries fluorescents de 120x60 cm i de 60x60 cm,  encastades</t>
  </si>
  <si>
    <t>Lluminàries de superfície, aplics de paret.</t>
  </si>
  <si>
    <t>Il·luminació d’emergència</t>
  </si>
  <si>
    <t>Central d´incendis</t>
  </si>
  <si>
    <t>Bomba de calor, model AIRWELL AQCH-60</t>
  </si>
  <si>
    <t xml:space="preserve"> Fan-coils de sostre tipus AIRWELL AHN-6030</t>
  </si>
  <si>
    <t>Lluminàries d’encastar o de superfície amb un o dos tubs fluorescents</t>
  </si>
  <si>
    <t>Lluminàries de superfície, amb  làmpades compactes de 2 x 26W</t>
  </si>
  <si>
    <t>Central d’alarma PLANA-FABREGA CR-80</t>
  </si>
  <si>
    <t>Sirenes</t>
  </si>
  <si>
    <t>Sirena exterior BLANCA IRIS</t>
  </si>
  <si>
    <t xml:space="preserve">Detectors volumètrics NEXT-DUO </t>
  </si>
  <si>
    <t>Lluminàries quadrades de 60x60 cm amb làmpades fluorescents</t>
  </si>
  <si>
    <t>Lluminàries quadrades de 120x60 cm amb làmpades fluorescents</t>
  </si>
  <si>
    <t>Halogenas</t>
  </si>
  <si>
    <t>Halògenes encastades en el sostre</t>
  </si>
  <si>
    <t>Cassetes encastades , CARRIER, mod. 42GWD008 o mod. 42GWD010</t>
  </si>
  <si>
    <t>Climatitzador SERVOCLIMA, model CHI 30</t>
  </si>
  <si>
    <t>Ventilador helicocentrífug S&amp;P model TD-500/160</t>
  </si>
  <si>
    <t>Lluminàries encastades amb làmpades PL</t>
  </si>
  <si>
    <t>0) CIS COTXERES</t>
  </si>
  <si>
    <t>GENESAL GDSM 410 TAM</t>
  </si>
  <si>
    <t>410Kva</t>
  </si>
  <si>
    <t xml:space="preserve">Transformadores Secos Encapsulados  TMC Transformers </t>
  </si>
  <si>
    <t>Viessmann Vitocrossal 300 / CR 3</t>
  </si>
  <si>
    <t xml:space="preserve"> 978Kw</t>
  </si>
  <si>
    <t>800KVA</t>
  </si>
  <si>
    <t xml:space="preserve">Wilo IL 80/220 </t>
  </si>
  <si>
    <t>4kW</t>
  </si>
  <si>
    <t xml:space="preserve">0.75kW  </t>
  </si>
  <si>
    <t>Wilo IPL 32/110 – 0.75/2  PN 10</t>
  </si>
  <si>
    <t>Wilo IPL 32/130 – 1.1/2  PN 10</t>
  </si>
  <si>
    <t>Wilo IPL 32/110 – 0.55/2  PN 10</t>
  </si>
  <si>
    <t xml:space="preserve">0.55kW  </t>
  </si>
  <si>
    <t>Wilo IL 32/140 – 1.5/2  PN 16</t>
  </si>
  <si>
    <t xml:space="preserve">1.5kW  </t>
  </si>
  <si>
    <t xml:space="preserve">1.1kW  </t>
  </si>
  <si>
    <t xml:space="preserve">4kW  </t>
  </si>
  <si>
    <t>Wilo DPL 80/145 – 5.5/2  5.5kW  PN 10</t>
  </si>
  <si>
    <t xml:space="preserve">5.5kW  </t>
  </si>
  <si>
    <t>Wilo IL 65/270-5.5/4  1450 rpm  PN 16</t>
  </si>
  <si>
    <t>Sedical UFP – 65/82 MH17 IG1</t>
  </si>
  <si>
    <t>900kW</t>
  </si>
  <si>
    <t>SICC 216P 5000</t>
  </si>
  <si>
    <t>Valvula</t>
  </si>
  <si>
    <t>TAC M800  880-0310-030  24Vac</t>
  </si>
  <si>
    <t>15VA</t>
  </si>
  <si>
    <t xml:space="preserve">AERMEC NSB2002 R-134 A  </t>
  </si>
  <si>
    <t>410KW</t>
  </si>
  <si>
    <t xml:space="preserve"> WILO IL 80/270 – 5.5/4</t>
  </si>
  <si>
    <t>IL 32/140-1’5/2  PN 16</t>
  </si>
  <si>
    <t>IPL 40/150-3/2  PN 10</t>
  </si>
  <si>
    <t xml:space="preserve">3kW  </t>
  </si>
  <si>
    <t>IPL 40/160-4/2  PN 10</t>
  </si>
  <si>
    <t xml:space="preserve">2.2kW  </t>
  </si>
  <si>
    <t>Ibaiondo 140 CMF</t>
  </si>
  <si>
    <t>Vitosol 200 – T  tipo SD2A de 30 tubos</t>
  </si>
  <si>
    <t xml:space="preserve">6.8 kJ/(m2.K) </t>
  </si>
  <si>
    <t>Sedical UFP – 32 / 39 H 120Kw</t>
  </si>
  <si>
    <t>3 Vias Tac 731-4141-000 V341 Pn16 Dn32</t>
  </si>
  <si>
    <t>Aerotermo</t>
  </si>
  <si>
    <t>Mundo fan Axial, fan YWF4E-5505</t>
  </si>
  <si>
    <t>550W</t>
  </si>
  <si>
    <t>Wilo Typ DP-Z32/100-055/2 800W 1,8ª</t>
  </si>
  <si>
    <t>800W</t>
  </si>
  <si>
    <t>1340W</t>
  </si>
  <si>
    <t>IBAIONDO 350 SMR 300L. 2,5 Bar</t>
  </si>
  <si>
    <t>300Litros</t>
  </si>
  <si>
    <t>Calo76.1Kw  Fri 87.9 Kw</t>
  </si>
  <si>
    <t>Calo90.7Kw  Fri 121.4Kw</t>
  </si>
  <si>
    <t>SODECA CHT – 200 –4T</t>
  </si>
  <si>
    <t>SODECA CHRE – 825 –4T</t>
  </si>
  <si>
    <t>SODECA NEOLINE 200 VO</t>
  </si>
  <si>
    <t>SODECA NEOLINE 125 VO</t>
  </si>
  <si>
    <t>SODECA CJBX – 7/7 – 1</t>
  </si>
  <si>
    <t>MundoFan VHP 80 T4 3/4CV  Codigo: VE 10 351</t>
  </si>
  <si>
    <t>Wilo Type CO - 4MV1807/ER – EU</t>
  </si>
  <si>
    <t>Culligan Tank 20" HF9/ SOFT  Timer PLF 2K</t>
  </si>
  <si>
    <t>EntradaTIPSA IPF – 41</t>
  </si>
  <si>
    <t>Salidas TIPSA  IPF – 39 Y TIPSA IPF – 40</t>
  </si>
  <si>
    <t>Boca Hidrante</t>
  </si>
  <si>
    <t>Polvo Quimico Seco Polivalente clase A, B, C</t>
  </si>
  <si>
    <t xml:space="preserve">CO2 fuegos clase A, B, C y E con eficacia 89 B </t>
  </si>
  <si>
    <t>TAC modelo ESMI FX</t>
  </si>
  <si>
    <t xml:space="preserve">TAC modelo SR1T </t>
  </si>
  <si>
    <t xml:space="preserve">TAC modelo MCP 5A </t>
  </si>
  <si>
    <t xml:space="preserve">Climatitzador Vertical </t>
  </si>
  <si>
    <t>Fri. 27.680</t>
  </si>
  <si>
    <t>Acumulador a gas de 300l  Fleck AGT-300</t>
  </si>
  <si>
    <t>SOCOMEC MA S2MC 380T_00 MASTERYS MC</t>
  </si>
  <si>
    <t>80KVA</t>
  </si>
  <si>
    <t>1000 litros</t>
  </si>
  <si>
    <t>(Individual) Schutz</t>
  </si>
  <si>
    <t>(Integrado)</t>
  </si>
  <si>
    <t>400 litros</t>
  </si>
  <si>
    <t>160Kw</t>
  </si>
  <si>
    <t xml:space="preserve"> </t>
  </si>
  <si>
    <t>CIATESA UTA 4T-370/66</t>
  </si>
  <si>
    <t>CIATESA MAJOR-325-4T</t>
  </si>
  <si>
    <t>CIATESA MAJOR-329-4T</t>
  </si>
  <si>
    <t>CIATESA MAJOR-329SP-4T</t>
  </si>
  <si>
    <t>CIATESA MAJOR-333-4T</t>
  </si>
  <si>
    <t>CIATESA UTA 4T-370/44</t>
  </si>
  <si>
    <t>CIATESA AIRCOMP 40H</t>
  </si>
  <si>
    <t>CIATESA AIRCOMP 60H</t>
  </si>
  <si>
    <t>Aljibe AFS (m3)</t>
  </si>
  <si>
    <t>Aljibe contraincendios (m3)</t>
  </si>
  <si>
    <t>Control</t>
  </si>
  <si>
    <t>Totalizador  Sensus Pollu Therm LH6110ES</t>
  </si>
  <si>
    <t>Centralita Tecnocontrol SE 194K</t>
  </si>
  <si>
    <t>Sirena luminico/acustica Tecnocontrol SE 301</t>
  </si>
  <si>
    <t>Electrovalvula MADAS modelo M16/RM N:C: DN 125</t>
  </si>
  <si>
    <t>Ibaiondo 50 CMF-P</t>
  </si>
  <si>
    <t>SAI (Electrovalvula)</t>
  </si>
  <si>
    <t xml:space="preserve">APC BR 650CI </t>
  </si>
  <si>
    <t>390W</t>
  </si>
  <si>
    <t>Motor Lafert T 90 B 2  2’2kW</t>
  </si>
  <si>
    <t>Variador ABB ACH 550-01-03A3-4</t>
  </si>
  <si>
    <t>Variador ABB ACH 550-01-06A9-4</t>
  </si>
  <si>
    <t>Variador ABB ACH 550-01-08A8-4</t>
  </si>
  <si>
    <t>Transmisor diferencial Huba Control 692.99443</t>
  </si>
  <si>
    <t xml:space="preserve">(CL1) AIRLAN  FMA – 060                                              (CL7) AIRLAN  FMA – 060 </t>
  </si>
  <si>
    <t>(CL2) AIRLAN  FMA – 078                                              (CL4) AIRLAN  FMA – 078</t>
  </si>
  <si>
    <t>(CL3) AIRLAN  FMA – 100</t>
  </si>
  <si>
    <t>(CL8) AIRLAN  FMA – 122</t>
  </si>
  <si>
    <t>(CL5) AIRLAN  FMA – 155                                              (CL6) AIRLAN  FMA – 155</t>
  </si>
  <si>
    <t>2x 0.75Kw</t>
  </si>
  <si>
    <t>FAM-021  1700m3h</t>
  </si>
  <si>
    <t xml:space="preserve">(Ext.)RPI – 4.0 FSN 2 E / RAS – 4 HVRNSE </t>
  </si>
  <si>
    <t>(Int.)RAS-4HVRNSE</t>
  </si>
  <si>
    <t>Ventilacion Grupo</t>
  </si>
  <si>
    <t>CompAp IL-AMF-25</t>
  </si>
  <si>
    <t>Variador VACON NX</t>
  </si>
  <si>
    <t>ET</t>
  </si>
  <si>
    <t>Celda de Medidas VKPE- 36AEB-36</t>
  </si>
  <si>
    <t>Celda de Proteccion Fusibles CED-1P-F-SF6</t>
  </si>
  <si>
    <t>Celda de Interruptor General CGM.3-V</t>
  </si>
  <si>
    <t>Programador logico Timer PLF 2K</t>
  </si>
  <si>
    <t>Pararayos</t>
  </si>
  <si>
    <t>INGESCO-PDC Mod. 6.2 102mtrs.</t>
  </si>
  <si>
    <t>Altaveu encastat</t>
  </si>
  <si>
    <t>Pilot Passi-esperi</t>
  </si>
  <si>
    <t>Presa doble veu/dades</t>
  </si>
  <si>
    <t xml:space="preserve"> Fan-coils de sostre tipus AIRWELL AHN-5020</t>
  </si>
  <si>
    <t>Calo2.6Kw  Fri 3 Kw</t>
  </si>
  <si>
    <t>Calo1.8Kw  Fri 2Kw</t>
  </si>
  <si>
    <t>(UTA1) AIRWELL HP7, caixa mescla silenciador    (UTA2) AIRWELL HP7, caixa mescla silenciador</t>
  </si>
  <si>
    <t>Silenciadors integratsMod. TROX TECHNIK Serie XSA200-100-4</t>
  </si>
  <si>
    <t>Silenciadors integratsMod. TROX TECHNIK Serie XSA200-100-5</t>
  </si>
  <si>
    <t>Calo64.2Kw  Fri 56.3 Kw</t>
  </si>
  <si>
    <t>Altaveu encastat al sostre</t>
  </si>
  <si>
    <t>Altaveu penjat a la paret</t>
  </si>
  <si>
    <t>Caixa pilots pasi-esperi</t>
  </si>
  <si>
    <t>Rack servidor</t>
  </si>
  <si>
    <t>Centraleta robatori</t>
  </si>
  <si>
    <t>Sirena exterior</t>
  </si>
  <si>
    <t>Detector Volumetric de seguretat</t>
  </si>
  <si>
    <t>Contacte magnetic</t>
  </si>
  <si>
    <t>Edifici administratiu &lt; 1000m2</t>
  </si>
  <si>
    <t>Altaveu de 6W a 100W</t>
  </si>
  <si>
    <t>Intercomunicador porta</t>
  </si>
  <si>
    <t>Refredador-bo calorCLIMAVENETA  HRAN/B-0512, + hidrònic ,</t>
  </si>
  <si>
    <t xml:space="preserve">cal.137 KW. fri.117 KW </t>
  </si>
  <si>
    <t>Teclat control intrusió</t>
  </si>
  <si>
    <t>Teclat intrusió</t>
  </si>
  <si>
    <t>Detector volumetric seguretat</t>
  </si>
  <si>
    <t>Ventilador Helicentrifugo S&amp;P TD-500/160</t>
  </si>
  <si>
    <t xml:space="preserve">Armari o Quadra electric </t>
  </si>
  <si>
    <t>Planta altell</t>
  </si>
  <si>
    <t>Modul Tir. Bany</t>
  </si>
  <si>
    <t>Modul trucada</t>
  </si>
  <si>
    <t>Distribució</t>
  </si>
  <si>
    <t>Acer negre en els colectors de producció</t>
  </si>
  <si>
    <t>Polipropilè muntants i canonades secundaries</t>
  </si>
  <si>
    <t>Central d’alarma  CR-80</t>
  </si>
  <si>
    <t>Barrera d´infrarojos</t>
  </si>
  <si>
    <t>T.V.</t>
  </si>
  <si>
    <t>Preses de Tv</t>
  </si>
  <si>
    <t>Rack Megafonia</t>
  </si>
  <si>
    <t>Central OPTIMUS CC-122F</t>
  </si>
  <si>
    <t>Pulsador llit  OPTIMUS PT-1BF</t>
  </si>
  <si>
    <t>Aigua</t>
  </si>
  <si>
    <t>Dipòsito AFS</t>
  </si>
  <si>
    <t>ACS producció</t>
  </si>
  <si>
    <t>Bomba Primari</t>
  </si>
  <si>
    <t>Got expansor</t>
  </si>
  <si>
    <t>Bomba Secundari</t>
  </si>
  <si>
    <t>Grup de pressió de aigua sanitaria</t>
  </si>
  <si>
    <t>Dosificador SEKO AKS603NHP0009</t>
  </si>
  <si>
    <t>Controladora Culligan microC 06</t>
  </si>
  <si>
    <t>Instalacions</t>
  </si>
  <si>
    <t>39,6m3</t>
  </si>
  <si>
    <t>5.000Litros</t>
  </si>
  <si>
    <t xml:space="preserve">C.27.4/F.43.7 Kw C.42.6/F.50.0 </t>
  </si>
  <si>
    <t>C.21.3/F.27.2 Kw C.19.5/F.20</t>
  </si>
  <si>
    <t>C.33.7/F.60.5 Kw C.56.4/F.66.7</t>
  </si>
  <si>
    <t xml:space="preserve">C.118.6/F.159.6 Kw C.101.8/F.119.7 </t>
  </si>
  <si>
    <t>206Kw</t>
  </si>
  <si>
    <t>Got expansor Primari</t>
  </si>
  <si>
    <t>Got expansor Secondari</t>
  </si>
  <si>
    <t>5.000 Litros</t>
  </si>
  <si>
    <t>Got expansor Solar</t>
  </si>
  <si>
    <t>ACS producció suport (Solar)</t>
  </si>
  <si>
    <t>Pluviales</t>
  </si>
  <si>
    <t>Residuales</t>
  </si>
  <si>
    <t>Separador de greixos</t>
  </si>
  <si>
    <t>Clavegueram Municipal</t>
  </si>
  <si>
    <t>Red pluviales</t>
  </si>
  <si>
    <t>Red residuales</t>
  </si>
  <si>
    <t>Bomba</t>
  </si>
  <si>
    <t xml:space="preserve">Wilo IP - E32/160 – 1.1/2  </t>
  </si>
  <si>
    <t>Sanajament</t>
  </si>
  <si>
    <t>Roca G400/175 XIE 206Kw</t>
  </si>
  <si>
    <t>PEX DIM  32/26,2</t>
  </si>
  <si>
    <t>Bescanviador</t>
  </si>
  <si>
    <t>Alfa Laval UPF-52/24 L H-79 C ON 10</t>
  </si>
  <si>
    <t>SIP 40/105-0,25B</t>
  </si>
  <si>
    <t>Grunfos UPS 40/185F</t>
  </si>
  <si>
    <t>Grunfos UPS 32/120 180B</t>
  </si>
  <si>
    <t>Alfa Laval UPF-43/40 H-B- PN25 (68,6KW)</t>
  </si>
  <si>
    <t>Iluminació Fluorescent 4x18W</t>
  </si>
  <si>
    <t>Iluminació Fluorescent 2x58W</t>
  </si>
  <si>
    <t>Dicroicas Led</t>
  </si>
  <si>
    <t>Actuador</t>
  </si>
  <si>
    <t>Avisador</t>
  </si>
  <si>
    <t>Xarxa de gas</t>
  </si>
  <si>
    <t>Caldera</t>
  </si>
  <si>
    <t>Cuina, Bugaderia; Caldera</t>
  </si>
  <si>
    <t>Oxigen Tanc</t>
  </si>
  <si>
    <t>Aire Sintetic Rampa</t>
  </si>
  <si>
    <t>Central de Buit</t>
  </si>
  <si>
    <t>Ampolles  X50</t>
  </si>
  <si>
    <t>Nitrogen</t>
  </si>
  <si>
    <t xml:space="preserve">3,53m3 </t>
  </si>
  <si>
    <t>Diposit d´acer  2510Kg. MESSER GRIESHEIM, GmbH/MG-KV-36</t>
  </si>
  <si>
    <t>Lletera pressuritzada</t>
  </si>
  <si>
    <t>17m3</t>
  </si>
  <si>
    <t>Centraleta</t>
  </si>
  <si>
    <t>Dräger GCS 500 BASIC</t>
  </si>
  <si>
    <t>Bomba Griño RotamiK CP-0021DS</t>
  </si>
  <si>
    <t>0,75Kw</t>
  </si>
  <si>
    <t>Calderin</t>
  </si>
  <si>
    <t>250Litros</t>
  </si>
  <si>
    <t>Quadres control</t>
  </si>
  <si>
    <t>Unidades de control Dräger</t>
  </si>
  <si>
    <t>Sistema de seguretat</t>
  </si>
  <si>
    <t>Climatització</t>
  </si>
  <si>
    <t>Climatització Calor</t>
  </si>
  <si>
    <t>Control Bomba</t>
  </si>
  <si>
    <t>Unitats colectivas</t>
  </si>
  <si>
    <t>Unitats individuales</t>
  </si>
  <si>
    <t>Recuperadors</t>
  </si>
  <si>
    <t>Equips autonomos A/A</t>
  </si>
  <si>
    <t>Radiadors</t>
  </si>
  <si>
    <t>Ventilació</t>
  </si>
  <si>
    <t>Regulació i Control</t>
  </si>
  <si>
    <t>Climatizacion Fred</t>
  </si>
  <si>
    <t>ORFEO IC-6/9-ESPUMA (campana Cafetria)</t>
  </si>
  <si>
    <t>CAB-315</t>
  </si>
  <si>
    <t>SODECA CJTHT-63-4T-1,5</t>
  </si>
  <si>
    <t xml:space="preserve">SODECA CJTHT-56-4T-1,5 </t>
  </si>
  <si>
    <t>0,25Kw</t>
  </si>
  <si>
    <t>Tac  Vista Workstation Schneider</t>
  </si>
  <si>
    <t>ESMI2251EM</t>
  </si>
  <si>
    <t>ESMI1251TEM</t>
  </si>
  <si>
    <t>0,15kW</t>
  </si>
  <si>
    <t>KSB ITUR MU – 907/EED – 4 (Une 23-500-90)</t>
  </si>
  <si>
    <t>Modul retenedor porta doble</t>
  </si>
  <si>
    <t>RECTIPHASE/MERLIN GERIN 415V, 50HZ,TrI-15et/and 65kvAr</t>
  </si>
  <si>
    <t>270-600kvar</t>
  </si>
  <si>
    <t>Terminales Video porter (Video Kit 2 de Biticino)</t>
  </si>
  <si>
    <t>Red pluviales (BLUEPOWER)</t>
  </si>
  <si>
    <t>Red residuales (BLUEPOWER)</t>
  </si>
  <si>
    <t>Preses de Oxigen/Buit i Aire</t>
  </si>
  <si>
    <t>Oxigen117/Buit115/Aire sintetic11</t>
  </si>
  <si>
    <t>P.C.I.</t>
  </si>
  <si>
    <t>Dispositius</t>
  </si>
  <si>
    <t>Detector termic</t>
  </si>
  <si>
    <t>Pulsador</t>
  </si>
  <si>
    <t>Porta y comporta tallafoc</t>
  </si>
  <si>
    <t>Diposit contraincendis</t>
  </si>
  <si>
    <t>Xarxa aigua contraincendis</t>
  </si>
  <si>
    <t>Boca d´aigua</t>
  </si>
  <si>
    <t>Grup de pressió d´aigua</t>
  </si>
  <si>
    <t>Ruixador d´aigua automatic</t>
  </si>
  <si>
    <t>Xarxa de hidrant i columna seca</t>
  </si>
  <si>
    <t>Extinció</t>
  </si>
  <si>
    <t>Extintor portatil</t>
  </si>
  <si>
    <t>Sobrepressió forçada</t>
  </si>
  <si>
    <t>Extinció Cuina</t>
  </si>
  <si>
    <t>Bateria (inst. CO2)</t>
  </si>
  <si>
    <t>Ruixador (inst. CO2)</t>
  </si>
  <si>
    <t>Pulsador (inst. CO2)</t>
  </si>
  <si>
    <t>Detector Termic (inst. CO2)</t>
  </si>
  <si>
    <t>26,4m3</t>
  </si>
  <si>
    <t>abs Controlador de 2 bombas PC 211</t>
  </si>
  <si>
    <t xml:space="preserve">abs AS 0530 </t>
  </si>
  <si>
    <t>1,7Kw</t>
  </si>
  <si>
    <t>Central d´alarma</t>
  </si>
  <si>
    <t>Altaveu de sostre OPTIMUS A266ATM de 6W</t>
  </si>
  <si>
    <t>CCTV i Seguretat</t>
  </si>
  <si>
    <t>Control d´accesos</t>
  </si>
  <si>
    <t>Elevador</t>
  </si>
  <si>
    <t>Detector magnetic</t>
  </si>
  <si>
    <t>Camera</t>
  </si>
  <si>
    <t>Camera fixa CCTV</t>
  </si>
  <si>
    <t>Camera movil CCTV</t>
  </si>
  <si>
    <t xml:space="preserve"> Megafonia - Intercomunicació</t>
  </si>
  <si>
    <t>Micròfon</t>
  </si>
  <si>
    <t>Micròfon Optimus SMP94RS</t>
  </si>
  <si>
    <t>Elevadors i portes automatiques</t>
  </si>
  <si>
    <t>Porta</t>
  </si>
  <si>
    <t>Elevador  (Orona)R.A.E. 1990002084</t>
  </si>
  <si>
    <t>Elevador  (Orona)R.A.E. 1990002092</t>
  </si>
  <si>
    <t>Elevador  (Orona)R.A.E. 1990002112</t>
  </si>
  <si>
    <t>Elevador  (Orona)R.A.E. 1990002086</t>
  </si>
  <si>
    <t>Elevador  (Orona)R.A.E. 1990002089</t>
  </si>
  <si>
    <t>Elevador  (Orona)R.A.E. 1990002121</t>
  </si>
  <si>
    <t>Elevador  (Orona)R.A.E. 1990002083</t>
  </si>
  <si>
    <t>Montacargas Plataforma.COB 107123</t>
  </si>
  <si>
    <t>Elevador  (Orona)R.A.E. 1-080129907</t>
  </si>
  <si>
    <t>Elevador  (Orona)R.A.E. 1-080129910</t>
  </si>
  <si>
    <t>Elevador  (Orona)R.A.E. 1-080129911</t>
  </si>
  <si>
    <t>Porta doble fulla motoritzada aparcament</t>
  </si>
  <si>
    <t xml:space="preserve">Porta doble fulla motoritzada (Geze) </t>
  </si>
  <si>
    <t xml:space="preserve">Porta una fulla motoritzada (Geze) </t>
  </si>
  <si>
    <t>Elevador  (Ebyp)R.A.E. 1-080061093</t>
  </si>
  <si>
    <t>Elevador  (Orona)R.A.E. 108726</t>
  </si>
  <si>
    <t>Comunicacions i dades</t>
  </si>
  <si>
    <t>Extinció automatica</t>
  </si>
  <si>
    <t>Despatx administratiu, sala de reunions, vestibul.</t>
  </si>
  <si>
    <t>Consultes.</t>
  </si>
  <si>
    <t>Àrea serveis</t>
  </si>
  <si>
    <t>W.C. i neteja.</t>
  </si>
  <si>
    <t>Despatx, arxiu, sala de reunions</t>
  </si>
  <si>
    <t>Vestíbul, taulell de recepció, sala d´espera</t>
  </si>
  <si>
    <t>W.C. brut , residus, distribuïdor i neteja.</t>
  </si>
  <si>
    <t xml:space="preserve">Àrea atenció </t>
  </si>
  <si>
    <t>Sala Tractaments,consulta, boxes, polivalent.</t>
  </si>
  <si>
    <t>Presa mostres, net, brut, neteja, residus.</t>
  </si>
  <si>
    <t>Arxiu</t>
  </si>
  <si>
    <t>Àrea Magatzematge</t>
  </si>
  <si>
    <t>Magatzem</t>
  </si>
  <si>
    <t>Magatzem Clinic i General</t>
  </si>
  <si>
    <t>Climatitzador</t>
  </si>
  <si>
    <t>Vestíbul, taulell de recepció, sala d´espera, escales, circulacions</t>
  </si>
  <si>
    <t>Sala d´espera, escales, circulacions</t>
  </si>
  <si>
    <t>Sala de treball, despatxos, sala de reunions</t>
  </si>
  <si>
    <t>W.C. i neteja</t>
  </si>
  <si>
    <t>Àrea de Personal</t>
  </si>
  <si>
    <t>Sala i vestidors</t>
  </si>
  <si>
    <t>Magatzem General</t>
  </si>
  <si>
    <t>Cuina (equipament e instalacions)</t>
  </si>
  <si>
    <t>Vestuaris</t>
  </si>
  <si>
    <t>Farmacia</t>
  </si>
  <si>
    <t>Estrcutura Central</t>
  </si>
  <si>
    <t>Passadisos, escales, circulacions</t>
  </si>
  <si>
    <t>Salas Tecnicas, Sala Electrica, fosa de sanejament.</t>
  </si>
  <si>
    <t>Vestibul, recepció, perruqueria, menjador</t>
  </si>
  <si>
    <t>Àrea Magatzems</t>
  </si>
  <si>
    <t>Area de Murtuori</t>
  </si>
  <si>
    <t>Àrea d´entrada</t>
  </si>
  <si>
    <t>Centre urgencies d´atencio Primaria  (Cuap)</t>
  </si>
  <si>
    <t>Àrea de exploracio</t>
  </si>
  <si>
    <t>Àrea Central</t>
  </si>
  <si>
    <t>Àrea de suport</t>
  </si>
  <si>
    <t>Centre de Salut Mental</t>
  </si>
  <si>
    <t>Àrea de examen</t>
  </si>
  <si>
    <t>Centre d´atencio Primaria  (Cap)</t>
  </si>
  <si>
    <t>Àrea de medicina General</t>
  </si>
  <si>
    <t>Àrea de pediatria</t>
  </si>
  <si>
    <t>Àrea polivalent</t>
  </si>
  <si>
    <t>Àrea d´extraccions</t>
  </si>
  <si>
    <t>Àrea d´educacio sanitaria</t>
  </si>
  <si>
    <t>Àrea de cirurgia</t>
  </si>
  <si>
    <t>Centre de rehabilitació</t>
  </si>
  <si>
    <t>Àrea d´examen</t>
  </si>
  <si>
    <t>Àrea de tractament</t>
  </si>
  <si>
    <t>Unitat Assistencial 1 Centre Sociosanitari</t>
  </si>
  <si>
    <t>Àrea d´usuaris</t>
  </si>
  <si>
    <t>Àrea de personal</t>
  </si>
  <si>
    <t>Unitat Assistencial 2 Centre Sociosanitari</t>
  </si>
  <si>
    <t>Unitat Assistencial 3 Centre Sociosanitari</t>
  </si>
  <si>
    <t>Unitat Assistencial 4 Centre Sociosanitari</t>
  </si>
  <si>
    <t>Unitat Assistencial 5 Centre Sociosanitari</t>
  </si>
  <si>
    <t>Hospital de dia</t>
  </si>
  <si>
    <t>Altres Sociosanitari</t>
  </si>
  <si>
    <t>Àrea d´administració</t>
  </si>
  <si>
    <t>Area Administrativa Conjunta</t>
  </si>
  <si>
    <t>Àrea d´administració general</t>
  </si>
  <si>
    <t>Àrea d´administració CSS</t>
  </si>
  <si>
    <t>Àrea personal.</t>
  </si>
  <si>
    <t>Àrea instal·lacions</t>
  </si>
  <si>
    <t>Circulacions i  comuns</t>
  </si>
  <si>
    <t>Vestuaris, sala descans, Lavabos, Vending</t>
  </si>
  <si>
    <t>Superficie de treball, Camares, despatxos, magatzems</t>
  </si>
  <si>
    <t>Dispensadora, Magatzem, Despatx</t>
  </si>
  <si>
    <t>Taller, Aljub, Sala Eelectrica, ET, CDP, Grup electrogen</t>
  </si>
  <si>
    <t>Sala Previa, Mortuori</t>
  </si>
  <si>
    <t>Àrea Serveis Generals i Personal</t>
  </si>
  <si>
    <t>Àrea Serveis i Assistencial</t>
  </si>
  <si>
    <t>Àrea Tecnica</t>
  </si>
  <si>
    <t>Àrea Assistencial</t>
  </si>
  <si>
    <t>Àrea descarrega</t>
  </si>
  <si>
    <t>Moll descarrega, Moll ambulàncies + Vestibul i escales</t>
  </si>
  <si>
    <t>Neteja, Medicaments, General, Fungibla</t>
  </si>
  <si>
    <t>Àrea d´entrada i servei</t>
  </si>
  <si>
    <t>Vestibul, recepció, cafeteria,lavabos</t>
  </si>
  <si>
    <t>Vestibul, recepció, sala d´espera,serveis</t>
  </si>
  <si>
    <t>Boxes, radiodiagnosis, dutxa</t>
  </si>
  <si>
    <t>Laboratori, zona neta, zona bruta</t>
  </si>
  <si>
    <t>Despaxt, lavabo personal</t>
  </si>
  <si>
    <t>Vestibul, recepció,lavabos, local neteja, sala d´espera</t>
  </si>
  <si>
    <t>Consultes, sales de reunions</t>
  </si>
  <si>
    <t>Despatx, Magatzem, Office, lavabo personal</t>
  </si>
  <si>
    <t>Passadisos, circulacions</t>
  </si>
  <si>
    <t>Magatzem, despatx, envasadora, preparació</t>
  </si>
  <si>
    <t>Climatització i ventilació planta baixa/soterrani</t>
  </si>
  <si>
    <t>Vestibul, recepció,lavabos</t>
  </si>
  <si>
    <t>Biblioteca, Recursos humans</t>
  </si>
  <si>
    <t>Consultes i sales d´espera</t>
  </si>
  <si>
    <t>Odontologia, Audiometria, Salut Mental</t>
  </si>
  <si>
    <t>Boxes, conservació mostres, brut, net</t>
  </si>
  <si>
    <t>Aula, Magatzem, vestidors</t>
  </si>
  <si>
    <t>Magatzem general i clinic, residus i neteja</t>
  </si>
  <si>
    <t>Quirofan, recuperació, net, vestidor, brut</t>
  </si>
  <si>
    <t>Despatx fisioterapeuta, consulta, guixos, d´espera</t>
  </si>
  <si>
    <t>Vestidors, sala gimnastica, boxes, hidroterapia</t>
  </si>
  <si>
    <t>Net, brut, magatzem, residus</t>
  </si>
  <si>
    <t>Habitacions, sala d´estar, menjador, lavabo , rehabilitació</t>
  </si>
  <si>
    <t>Offices, net, brut, magatzems</t>
  </si>
  <si>
    <t>Control, sala de treaball, lavabo personal</t>
  </si>
  <si>
    <t xml:space="preserve">Habitacions, sala d´estar, menjador, lavabo </t>
  </si>
  <si>
    <t>Recepció i control, sala gran, lavabos</t>
  </si>
  <si>
    <t>Offices, net, brut, cures i tractaments</t>
  </si>
  <si>
    <t>Despatxo infermeria, fisioterapeutas, supervisió</t>
  </si>
  <si>
    <t>Qualitat, Hoteleria,PRL, Gerencia,Secretaria,</t>
  </si>
  <si>
    <t>Arxiu CSS, Cap infermeria, Direcció Socio</t>
  </si>
  <si>
    <t>Calderes, bombes i acumuladors, climatització, solar</t>
  </si>
  <si>
    <t>Estructura Central</t>
  </si>
  <si>
    <t>Àrea Assistencial i Personal</t>
  </si>
  <si>
    <t>Àrea Serveis Generals i Assistencial</t>
  </si>
  <si>
    <t>Climatitzador i conductes</t>
  </si>
  <si>
    <t>Acumulador, refredadora, conductes, diposit</t>
  </si>
  <si>
    <t>Intal·lacio Solar</t>
  </si>
  <si>
    <t>Àrea Assistencial i Administrativa</t>
  </si>
  <si>
    <t>Àrea Administrativa i Serveis Generals</t>
  </si>
  <si>
    <t>Sala de treball, despatxos, sala de reunions,Magatzem</t>
  </si>
  <si>
    <t>Àrea Polivalent</t>
  </si>
  <si>
    <t>Espais tecnics</t>
  </si>
  <si>
    <t>Àrea rehabilitació</t>
  </si>
  <si>
    <t>Sala gimnastica, despatx fisioterapeuta, consulta</t>
  </si>
  <si>
    <t>Office net.</t>
  </si>
  <si>
    <t xml:space="preserve">W.C. </t>
  </si>
  <si>
    <t>Despatxos</t>
  </si>
  <si>
    <t>Control, sala de treball, lavabo personal</t>
  </si>
  <si>
    <t>Office cuina, net, brut, magatzem</t>
  </si>
  <si>
    <t>Àrea assistencial i usuaris</t>
  </si>
  <si>
    <t>Habitacions Sociosanitari, sala d´estar,menjador,lavabo</t>
  </si>
  <si>
    <t>Àrea Administrativa i Personal</t>
  </si>
  <si>
    <t>Despatx, oficina.</t>
  </si>
  <si>
    <t>Arxius i magatzem</t>
  </si>
  <si>
    <t>Office (menjador)</t>
  </si>
  <si>
    <t>Quadres</t>
  </si>
  <si>
    <t>Despatxos, oficinas, Sales de reunions, biblioteca.</t>
  </si>
  <si>
    <t>Vestibul, recepció, passadisos, escales, circulacions</t>
  </si>
  <si>
    <t>Sala de maquines</t>
  </si>
  <si>
    <t xml:space="preserve">Àrea Administrativa </t>
  </si>
  <si>
    <t>Sala de reunions</t>
  </si>
  <si>
    <t>SAI (Integrado rack, sin mantenimiento)</t>
  </si>
  <si>
    <t xml:space="preserve">Regletes estanques </t>
  </si>
  <si>
    <t>Focos Exteriors 300W .</t>
  </si>
  <si>
    <t>Iluminació exterior</t>
  </si>
  <si>
    <t>En Parking i Terraza lluminaries superficie baix consum</t>
  </si>
  <si>
    <t>Fanals</t>
  </si>
  <si>
    <t xml:space="preserve">En Parking  150 W. </t>
  </si>
  <si>
    <t>Focos led</t>
  </si>
  <si>
    <t xml:space="preserve">Lluminàries encastades amb làmpares led </t>
  </si>
  <si>
    <t>Iluminació projector 300W</t>
  </si>
  <si>
    <t>Iluminació projector 150W</t>
  </si>
  <si>
    <t>Focos Exteriors 150W .</t>
  </si>
  <si>
    <t>CLIMAVENETA VRAQ0702/LN</t>
  </si>
  <si>
    <t>2 cuerpos SEDICAL SAPD 80/12 T</t>
  </si>
  <si>
    <t xml:space="preserve"> 1 Cuerpo LOWARA LM4100B5S3</t>
  </si>
  <si>
    <t>Diposit d´Inercia</t>
  </si>
  <si>
    <t>Got Expansor</t>
  </si>
  <si>
    <t>ZANI ACR0750</t>
  </si>
  <si>
    <t>80 CMF</t>
  </si>
  <si>
    <t>Climatitzador DAITSU FDHD - 24</t>
  </si>
  <si>
    <t xml:space="preserve">Fancoil de sostre </t>
  </si>
  <si>
    <t>Mitsubishi Electric MSZ-GA35VA</t>
  </si>
  <si>
    <t>Toshiba RAV - 360AH8 ,</t>
  </si>
  <si>
    <t>Interclisa  100-25-B</t>
  </si>
  <si>
    <t>Extractores cocina  S&amp;P</t>
  </si>
  <si>
    <t>Porta automatica de vidre</t>
  </si>
  <si>
    <t>Porta automatica aparcament</t>
  </si>
  <si>
    <t xml:space="preserve">2 vehicles + 1 peatonal </t>
  </si>
  <si>
    <t>1000l</t>
  </si>
  <si>
    <t>100l</t>
  </si>
  <si>
    <t>Per Acumulador ACS</t>
  </si>
  <si>
    <t>Caja ventilación que aspira aire de la impulsion del climatizador</t>
  </si>
  <si>
    <t>Extracción baños</t>
  </si>
  <si>
    <t>Extractor vestuarios</t>
  </si>
  <si>
    <t xml:space="preserve">Escalfador electric / Acumulador d’aigua calenta sanitària </t>
  </si>
  <si>
    <t>15L</t>
  </si>
  <si>
    <t>BSE 2000lTH</t>
  </si>
  <si>
    <t>2.000L</t>
  </si>
  <si>
    <t>200L</t>
  </si>
  <si>
    <t>AT4000E14 (Inox)</t>
  </si>
  <si>
    <t>4.000L</t>
  </si>
  <si>
    <t>Aguilera AE/SA-C8</t>
  </si>
  <si>
    <t>Plana Fabrega</t>
  </si>
  <si>
    <t>APC Model 1500VA 980W 6,8A</t>
  </si>
  <si>
    <t>Central de oxigen Rampa (6+ 6 ) amb ampollas B-50</t>
  </si>
  <si>
    <t>Central d´incendis ENRAI</t>
  </si>
  <si>
    <t>25L</t>
  </si>
  <si>
    <t>m2 Util</t>
  </si>
  <si>
    <t>Planta exterior</t>
  </si>
  <si>
    <t>Àrea Aparcament i jardins</t>
  </si>
  <si>
    <t>Conjunt sistema de pacient / infermera  ASCOM Telecare</t>
  </si>
  <si>
    <t xml:space="preserve">Conjunt MDVK105 Fred 10,6 / Calor11,8 KW </t>
  </si>
  <si>
    <t>Producció</t>
  </si>
  <si>
    <t>bomba de calor compacta  HITECSA ACHBA 701</t>
  </si>
  <si>
    <t>Bomba de calor CLIMAVENETA  HRAN/B-0512, + hidrònic ,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</si>
</sst>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.00"/>
  </numFmts>
  <fonts count="5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b/>
      <sz val="10.5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26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49"/>
      <name val="Arial"/>
      <family val="2"/>
    </font>
    <font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10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BCEEB"/>
        <bgColor indexed="64"/>
      </patternFill>
    </fill>
    <fill>
      <patternFill patternType="solid">
        <fgColor rgb="FFABCEE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DEA400"/>
        <bgColor indexed="64"/>
      </patternFill>
    </fill>
    <fill>
      <patternFill patternType="solid">
        <fgColor rgb="FFF66A81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BCFF"/>
        <bgColor indexed="64"/>
      </patternFill>
    </fill>
    <fill>
      <patternFill patternType="solid">
        <fgColor rgb="FF8FBCFF"/>
        <bgColor indexed="64"/>
      </patternFill>
    </fill>
    <fill>
      <patternFill patternType="solid">
        <fgColor rgb="FF8FB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88FD0"/>
        <bgColor indexed="64"/>
      </patternFill>
    </fill>
    <fill>
      <patternFill patternType="solid">
        <fgColor rgb="FF488FD0"/>
        <bgColor indexed="64"/>
      </patternFill>
    </fill>
    <fill>
      <patternFill patternType="solid">
        <fgColor rgb="FF488FD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E49C1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D2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BC7D3E"/>
        <bgColor indexed="64"/>
      </patternFill>
    </fill>
    <fill>
      <patternFill patternType="solid">
        <fgColor rgb="FFBC7D3E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3886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0" fontId="28" fillId="2" borderId="15" xfId="0" applyFont="1" applyFill="1" applyBorder="1" applyAlignment="1">
      <alignment horizontal="left"/>
    </xf>
    <xf numFmtId="0" fontId="28" fillId="34" borderId="15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28" fillId="34" borderId="14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left"/>
    </xf>
    <xf numFmtId="0" fontId="28" fillId="2" borderId="13" xfId="0" applyFont="1" applyFill="1" applyBorder="1" applyAlignment="1">
      <alignment horizontal="left"/>
    </xf>
    <xf numFmtId="0" fontId="28" fillId="2" borderId="16" xfId="0" applyFont="1" applyFill="1" applyBorder="1" applyAlignment="1">
      <alignment horizontal="left"/>
    </xf>
    <xf numFmtId="0" fontId="28" fillId="35" borderId="13" xfId="0" applyFont="1" applyFill="1" applyBorder="1" applyAlignment="1">
      <alignment horizontal="left"/>
    </xf>
    <xf numFmtId="0" fontId="28" fillId="36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right"/>
    </xf>
    <xf numFmtId="0" fontId="28" fillId="35" borderId="14" xfId="0" applyFont="1" applyFill="1" applyBorder="1" applyAlignment="1">
      <alignment horizontal="left"/>
    </xf>
    <xf numFmtId="0" fontId="28" fillId="2" borderId="14" xfId="0" applyFont="1" applyFill="1" applyBorder="1" applyAlignment="1">
      <alignment horizontal="left"/>
    </xf>
    <xf numFmtId="0" fontId="28" fillId="36" borderId="14" xfId="0" applyFont="1" applyFill="1" applyBorder="1" applyAlignment="1">
      <alignment horizontal="left"/>
    </xf>
    <xf numFmtId="0" fontId="28" fillId="2" borderId="15" xfId="0" applyFont="1" applyFill="1" applyBorder="1" applyAlignment="1">
      <alignment horizontal="left" wrapText="1"/>
    </xf>
    <xf numFmtId="0" fontId="28" fillId="0" borderId="0" xfId="0" applyFont="1" applyAlignment="1">
      <alignment horizontal="left"/>
    </xf>
    <xf numFmtId="0" fontId="28" fillId="35" borderId="17" xfId="0" applyFont="1" applyFill="1" applyBorder="1" applyAlignment="1">
      <alignment horizontal="left"/>
    </xf>
    <xf numFmtId="0" fontId="28" fillId="34" borderId="17" xfId="0" applyFont="1" applyFill="1" applyBorder="1" applyAlignment="1">
      <alignment horizontal="left"/>
    </xf>
    <xf numFmtId="0" fontId="28" fillId="35" borderId="18" xfId="0" applyFont="1" applyFill="1" applyBorder="1" applyAlignment="1">
      <alignment horizontal="left"/>
    </xf>
    <xf numFmtId="0" fontId="28" fillId="34" borderId="18" xfId="0" applyFont="1" applyFill="1" applyBorder="1" applyAlignment="1">
      <alignment horizontal="left"/>
    </xf>
    <xf numFmtId="0" fontId="28" fillId="34" borderId="19" xfId="0" applyFont="1" applyFill="1" applyBorder="1" applyAlignment="1">
      <alignment horizontal="left"/>
    </xf>
    <xf numFmtId="0" fontId="28" fillId="36" borderId="14" xfId="0" applyFont="1" applyFill="1" applyBorder="1" applyAlignment="1">
      <alignment horizontal="left" wrapText="1"/>
    </xf>
    <xf numFmtId="0" fontId="28" fillId="36" borderId="18" xfId="0" applyFont="1" applyFill="1" applyBorder="1" applyAlignment="1">
      <alignment horizontal="left" wrapText="1"/>
    </xf>
    <xf numFmtId="0" fontId="28" fillId="2" borderId="18" xfId="0" applyFont="1" applyFill="1" applyBorder="1" applyAlignment="1">
      <alignment horizontal="left" wrapText="1"/>
    </xf>
    <xf numFmtId="0" fontId="28" fillId="36" borderId="14" xfId="0" applyFont="1" applyFill="1" applyBorder="1" applyAlignment="1">
      <alignment wrapText="1"/>
    </xf>
    <xf numFmtId="0" fontId="28" fillId="2" borderId="14" xfId="0" applyFont="1" applyFill="1" applyBorder="1" applyAlignment="1">
      <alignment wrapText="1"/>
    </xf>
    <xf numFmtId="0" fontId="28" fillId="34" borderId="16" xfId="0" applyFont="1" applyFill="1" applyBorder="1" applyAlignment="1">
      <alignment horizontal="left"/>
    </xf>
    <xf numFmtId="0" fontId="28" fillId="36" borderId="13" xfId="0" applyFont="1" applyFill="1" applyBorder="1" applyAlignment="1">
      <alignment horizontal="left" wrapText="1"/>
    </xf>
    <xf numFmtId="0" fontId="28" fillId="2" borderId="13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right"/>
    </xf>
    <xf numFmtId="0" fontId="28" fillId="35" borderId="17" xfId="0" applyFont="1" applyFill="1" applyBorder="1" applyAlignment="1">
      <alignment horizontal="right"/>
    </xf>
    <xf numFmtId="0" fontId="28" fillId="34" borderId="17" xfId="0" applyFont="1" applyFill="1" applyBorder="1" applyAlignment="1">
      <alignment horizontal="right"/>
    </xf>
    <xf numFmtId="0" fontId="28" fillId="34" borderId="20" xfId="0" applyFont="1" applyFill="1" applyBorder="1" applyAlignment="1">
      <alignment horizontal="right"/>
    </xf>
    <xf numFmtId="0" fontId="28" fillId="37" borderId="17" xfId="0" applyFont="1" applyFill="1" applyBorder="1" applyAlignment="1">
      <alignment horizontal="right"/>
    </xf>
    <xf numFmtId="0" fontId="28" fillId="2" borderId="17" xfId="0" applyFont="1" applyFill="1" applyBorder="1" applyAlignment="1">
      <alignment horizontal="right"/>
    </xf>
    <xf numFmtId="0" fontId="28" fillId="36" borderId="17" xfId="0" applyFont="1" applyFill="1" applyBorder="1" applyAlignment="1">
      <alignment horizontal="right"/>
    </xf>
    <xf numFmtId="0" fontId="28" fillId="2" borderId="15" xfId="0" applyFont="1" applyFill="1" applyBorder="1" applyAlignment="1">
      <alignment wrapText="1"/>
    </xf>
    <xf numFmtId="0" fontId="28" fillId="2" borderId="16" xfId="0" applyFont="1" applyFill="1" applyBorder="1" applyAlignment="1">
      <alignment horizontal="left" wrapText="1"/>
    </xf>
    <xf numFmtId="0" fontId="28" fillId="36" borderId="17" xfId="0" applyFont="1" applyFill="1" applyBorder="1" applyAlignment="1">
      <alignment horizontal="left" wrapText="1"/>
    </xf>
    <xf numFmtId="0" fontId="28" fillId="2" borderId="20" xfId="0" applyFont="1" applyFill="1" applyBorder="1" applyAlignment="1">
      <alignment horizontal="left" wrapText="1"/>
    </xf>
    <xf numFmtId="0" fontId="28" fillId="36" borderId="17" xfId="0" applyFont="1" applyFill="1" applyBorder="1" applyAlignment="1">
      <alignment horizontal="right" wrapText="1"/>
    </xf>
    <xf numFmtId="0" fontId="28" fillId="2" borderId="17" xfId="0" applyFont="1" applyFill="1" applyBorder="1" applyAlignment="1">
      <alignment horizontal="left" wrapText="1"/>
    </xf>
    <xf numFmtId="0" fontId="28" fillId="2" borderId="19" xfId="0" applyFont="1" applyFill="1" applyBorder="1" applyAlignment="1">
      <alignment horizontal="left" wrapText="1"/>
    </xf>
    <xf numFmtId="0" fontId="28" fillId="35" borderId="21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8" fillId="36" borderId="21" xfId="0" applyFont="1" applyFill="1" applyBorder="1" applyAlignment="1">
      <alignment horizontal="left" wrapText="1"/>
    </xf>
    <xf numFmtId="0" fontId="28" fillId="2" borderId="21" xfId="0" applyFont="1" applyFill="1" applyBorder="1" applyAlignment="1">
      <alignment horizontal="left" wrapText="1"/>
    </xf>
    <xf numFmtId="0" fontId="0" fillId="38" borderId="0" xfId="0" applyFill="1" applyAlignment="1">
      <alignment/>
    </xf>
    <xf numFmtId="0" fontId="28" fillId="39" borderId="22" xfId="0" applyFont="1" applyFill="1" applyBorder="1" applyAlignment="1">
      <alignment horizontal="left"/>
    </xf>
    <xf numFmtId="0" fontId="28" fillId="39" borderId="13" xfId="0" applyFont="1" applyFill="1" applyBorder="1" applyAlignment="1">
      <alignment horizontal="left"/>
    </xf>
    <xf numFmtId="0" fontId="28" fillId="39" borderId="23" xfId="0" applyFont="1" applyFill="1" applyBorder="1" applyAlignment="1">
      <alignment horizontal="left"/>
    </xf>
    <xf numFmtId="0" fontId="28" fillId="39" borderId="14" xfId="0" applyFont="1" applyFill="1" applyBorder="1" applyAlignment="1">
      <alignment horizontal="left"/>
    </xf>
    <xf numFmtId="0" fontId="28" fillId="39" borderId="18" xfId="0" applyFont="1" applyFill="1" applyBorder="1" applyAlignment="1">
      <alignment horizontal="left"/>
    </xf>
    <xf numFmtId="0" fontId="1" fillId="35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28" fillId="2" borderId="20" xfId="0" applyFont="1" applyFill="1" applyBorder="1" applyAlignment="1">
      <alignment horizontal="right"/>
    </xf>
    <xf numFmtId="0" fontId="28" fillId="39" borderId="24" xfId="0" applyFont="1" applyFill="1" applyBorder="1" applyAlignment="1">
      <alignment horizontal="left"/>
    </xf>
    <xf numFmtId="0" fontId="28" fillId="39" borderId="21" xfId="0" applyFont="1" applyFill="1" applyBorder="1" applyAlignment="1">
      <alignment horizontal="left"/>
    </xf>
    <xf numFmtId="0" fontId="28" fillId="39" borderId="27" xfId="0" applyFont="1" applyFill="1" applyBorder="1" applyAlignment="1">
      <alignment horizontal="left"/>
    </xf>
    <xf numFmtId="0" fontId="28" fillId="39" borderId="28" xfId="0" applyFont="1" applyFill="1" applyBorder="1" applyAlignment="1">
      <alignment horizontal="left"/>
    </xf>
    <xf numFmtId="0" fontId="28" fillId="40" borderId="14" xfId="0" applyFont="1" applyFill="1" applyBorder="1" applyAlignment="1">
      <alignment horizontal="left"/>
    </xf>
    <xf numFmtId="0" fontId="28" fillId="40" borderId="13" xfId="0" applyFont="1" applyFill="1" applyBorder="1" applyAlignment="1">
      <alignment horizontal="left"/>
    </xf>
    <xf numFmtId="0" fontId="28" fillId="40" borderId="24" xfId="0" applyFont="1" applyFill="1" applyBorder="1" applyAlignment="1">
      <alignment horizontal="left"/>
    </xf>
    <xf numFmtId="0" fontId="28" fillId="40" borderId="21" xfId="0" applyFont="1" applyFill="1" applyBorder="1" applyAlignment="1">
      <alignment horizontal="left"/>
    </xf>
    <xf numFmtId="0" fontId="28" fillId="40" borderId="18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38" borderId="0" xfId="0" applyFill="1" applyBorder="1" applyAlignment="1">
      <alignment/>
    </xf>
    <xf numFmtId="0" fontId="28" fillId="39" borderId="29" xfId="0" applyFont="1" applyFill="1" applyBorder="1" applyAlignment="1">
      <alignment horizontal="left"/>
    </xf>
    <xf numFmtId="0" fontId="28" fillId="39" borderId="30" xfId="0" applyFont="1" applyFill="1" applyBorder="1" applyAlignment="1">
      <alignment horizontal="left"/>
    </xf>
    <xf numFmtId="0" fontId="28" fillId="39" borderId="31" xfId="0" applyFont="1" applyFill="1" applyBorder="1" applyAlignment="1">
      <alignment horizontal="left"/>
    </xf>
    <xf numFmtId="0" fontId="28" fillId="39" borderId="32" xfId="0" applyFont="1" applyFill="1" applyBorder="1" applyAlignment="1">
      <alignment horizontal="left"/>
    </xf>
    <xf numFmtId="0" fontId="28" fillId="39" borderId="29" xfId="0" applyFont="1" applyFill="1" applyBorder="1" applyAlignment="1">
      <alignment horizontal="right"/>
    </xf>
    <xf numFmtId="0" fontId="28" fillId="39" borderId="24" xfId="0" applyFont="1" applyFill="1" applyBorder="1" applyAlignment="1">
      <alignment horizontal="right"/>
    </xf>
    <xf numFmtId="0" fontId="28" fillId="40" borderId="24" xfId="0" applyFont="1" applyFill="1" applyBorder="1" applyAlignment="1">
      <alignment horizontal="right"/>
    </xf>
    <xf numFmtId="0" fontId="1" fillId="39" borderId="24" xfId="0" applyFont="1" applyFill="1" applyBorder="1" applyAlignment="1">
      <alignment/>
    </xf>
    <xf numFmtId="0" fontId="1" fillId="40" borderId="24" xfId="0" applyFont="1" applyFill="1" applyBorder="1" applyAlignment="1">
      <alignment/>
    </xf>
    <xf numFmtId="0" fontId="28" fillId="19" borderId="18" xfId="0" applyFont="1" applyFill="1" applyBorder="1" applyAlignment="1">
      <alignment horizontal="left" wrapText="1"/>
    </xf>
    <xf numFmtId="0" fontId="28" fillId="13" borderId="18" xfId="0" applyFont="1" applyFill="1" applyBorder="1" applyAlignment="1">
      <alignment horizontal="left" wrapText="1"/>
    </xf>
    <xf numFmtId="0" fontId="1" fillId="42" borderId="24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28" fillId="42" borderId="18" xfId="0" applyFont="1" applyFill="1" applyBorder="1" applyAlignment="1">
      <alignment horizontal="left"/>
    </xf>
    <xf numFmtId="0" fontId="1" fillId="42" borderId="14" xfId="0" applyFont="1" applyFill="1" applyBorder="1" applyAlignment="1">
      <alignment horizontal="right"/>
    </xf>
    <xf numFmtId="0" fontId="28" fillId="43" borderId="18" xfId="0" applyFont="1" applyFill="1" applyBorder="1" applyAlignment="1">
      <alignment horizontal="left" wrapText="1"/>
    </xf>
    <xf numFmtId="0" fontId="0" fillId="42" borderId="14" xfId="0" applyFont="1" applyFill="1" applyBorder="1" applyAlignment="1">
      <alignment horizontal="right"/>
    </xf>
    <xf numFmtId="0" fontId="1" fillId="44" borderId="33" xfId="0" applyFont="1" applyFill="1" applyBorder="1" applyAlignment="1">
      <alignment/>
    </xf>
    <xf numFmtId="0" fontId="1" fillId="44" borderId="34" xfId="0" applyFont="1" applyFill="1" applyBorder="1" applyAlignment="1">
      <alignment horizontal="right"/>
    </xf>
    <xf numFmtId="0" fontId="28" fillId="44" borderId="35" xfId="0" applyFont="1" applyFill="1" applyBorder="1" applyAlignment="1">
      <alignment horizontal="right"/>
    </xf>
    <xf numFmtId="0" fontId="28" fillId="44" borderId="36" xfId="0" applyFont="1" applyFill="1" applyBorder="1" applyAlignment="1">
      <alignment horizontal="left"/>
    </xf>
    <xf numFmtId="0" fontId="28" fillId="44" borderId="35" xfId="0" applyFont="1" applyFill="1" applyBorder="1" applyAlignment="1">
      <alignment horizontal="left"/>
    </xf>
    <xf numFmtId="0" fontId="28" fillId="45" borderId="37" xfId="0" applyFont="1" applyFill="1" applyBorder="1" applyAlignment="1">
      <alignment horizontal="left"/>
    </xf>
    <xf numFmtId="0" fontId="28" fillId="45" borderId="36" xfId="0" applyFont="1" applyFill="1" applyBorder="1" applyAlignment="1">
      <alignment horizontal="left"/>
    </xf>
    <xf numFmtId="0" fontId="1" fillId="46" borderId="24" xfId="0" applyFont="1" applyFill="1" applyBorder="1" applyAlignment="1">
      <alignment/>
    </xf>
    <xf numFmtId="0" fontId="1" fillId="46" borderId="14" xfId="0" applyFont="1" applyFill="1" applyBorder="1" applyAlignment="1">
      <alignment/>
    </xf>
    <xf numFmtId="0" fontId="28" fillId="46" borderId="18" xfId="0" applyFont="1" applyFill="1" applyBorder="1" applyAlignment="1">
      <alignment horizontal="left"/>
    </xf>
    <xf numFmtId="0" fontId="28" fillId="47" borderId="18" xfId="0" applyFont="1" applyFill="1" applyBorder="1" applyAlignment="1">
      <alignment horizontal="left" wrapText="1"/>
    </xf>
    <xf numFmtId="0" fontId="1" fillId="46" borderId="14" xfId="0" applyFont="1" applyFill="1" applyBorder="1" applyAlignment="1">
      <alignment horizontal="left"/>
    </xf>
    <xf numFmtId="0" fontId="28" fillId="46" borderId="14" xfId="0" applyFont="1" applyFill="1" applyBorder="1" applyAlignment="1">
      <alignment horizontal="right"/>
    </xf>
    <xf numFmtId="0" fontId="28" fillId="42" borderId="14" xfId="0" applyFont="1" applyFill="1" applyBorder="1" applyAlignment="1">
      <alignment horizontal="right"/>
    </xf>
    <xf numFmtId="0" fontId="28" fillId="35" borderId="38" xfId="0" applyFont="1" applyFill="1" applyBorder="1" applyAlignment="1">
      <alignment horizontal="right"/>
    </xf>
    <xf numFmtId="0" fontId="28" fillId="35" borderId="23" xfId="0" applyFont="1" applyFill="1" applyBorder="1" applyAlignment="1">
      <alignment horizontal="left"/>
    </xf>
    <xf numFmtId="0" fontId="28" fillId="35" borderId="22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39" xfId="0" applyFont="1" applyFill="1" applyBorder="1" applyAlignment="1">
      <alignment horizontal="right"/>
    </xf>
    <xf numFmtId="0" fontId="28" fillId="35" borderId="28" xfId="0" applyFont="1" applyFill="1" applyBorder="1" applyAlignment="1">
      <alignment/>
    </xf>
    <xf numFmtId="0" fontId="28" fillId="35" borderId="21" xfId="0" applyFont="1" applyFill="1" applyBorder="1" applyAlignment="1">
      <alignment/>
    </xf>
    <xf numFmtId="0" fontId="28" fillId="34" borderId="21" xfId="0" applyFont="1" applyFill="1" applyBorder="1" applyAlignment="1">
      <alignment/>
    </xf>
    <xf numFmtId="0" fontId="28" fillId="34" borderId="40" xfId="0" applyFont="1" applyFill="1" applyBorder="1" applyAlignment="1">
      <alignment/>
    </xf>
    <xf numFmtId="0" fontId="28" fillId="2" borderId="21" xfId="0" applyFont="1" applyFill="1" applyBorder="1" applyAlignment="1">
      <alignment/>
    </xf>
    <xf numFmtId="0" fontId="28" fillId="36" borderId="21" xfId="0" applyFont="1" applyFill="1" applyBorder="1" applyAlignment="1">
      <alignment/>
    </xf>
    <xf numFmtId="0" fontId="28" fillId="36" borderId="23" xfId="0" applyFont="1" applyFill="1" applyBorder="1" applyAlignment="1">
      <alignment horizontal="left" wrapText="1"/>
    </xf>
    <xf numFmtId="0" fontId="28" fillId="36" borderId="22" xfId="0" applyFont="1" applyFill="1" applyBorder="1" applyAlignment="1">
      <alignment horizontal="left" wrapText="1"/>
    </xf>
    <xf numFmtId="0" fontId="28" fillId="35" borderId="23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28" fillId="34" borderId="14" xfId="0" applyFont="1" applyFill="1" applyBorder="1" applyAlignment="1">
      <alignment/>
    </xf>
    <xf numFmtId="0" fontId="28" fillId="34" borderId="15" xfId="0" applyFont="1" applyFill="1" applyBorder="1" applyAlignment="1">
      <alignment/>
    </xf>
    <xf numFmtId="0" fontId="28" fillId="36" borderId="23" xfId="0" applyFont="1" applyFill="1" applyBorder="1" applyAlignment="1">
      <alignment wrapText="1"/>
    </xf>
    <xf numFmtId="0" fontId="28" fillId="36" borderId="38" xfId="0" applyFont="1" applyFill="1" applyBorder="1" applyAlignment="1">
      <alignment horizontal="left" wrapText="1"/>
    </xf>
    <xf numFmtId="0" fontId="28" fillId="35" borderId="28" xfId="0" applyFont="1" applyFill="1" applyBorder="1" applyAlignment="1">
      <alignment horizontal="left"/>
    </xf>
    <xf numFmtId="0" fontId="28" fillId="36" borderId="41" xfId="0" applyFont="1" applyFill="1" applyBorder="1" applyAlignment="1">
      <alignment horizontal="left" wrapText="1"/>
    </xf>
    <xf numFmtId="0" fontId="28" fillId="44" borderId="37" xfId="0" applyFont="1" applyFill="1" applyBorder="1" applyAlignment="1">
      <alignment horizontal="right"/>
    </xf>
    <xf numFmtId="0" fontId="28" fillId="2" borderId="40" xfId="0" applyFont="1" applyFill="1" applyBorder="1" applyAlignment="1">
      <alignment/>
    </xf>
    <xf numFmtId="0" fontId="28" fillId="39" borderId="42" xfId="0" applyFont="1" applyFill="1" applyBorder="1" applyAlignment="1">
      <alignment horizontal="right"/>
    </xf>
    <xf numFmtId="0" fontId="28" fillId="39" borderId="41" xfId="0" applyFont="1" applyFill="1" applyBorder="1" applyAlignment="1">
      <alignment horizontal="left"/>
    </xf>
    <xf numFmtId="0" fontId="28" fillId="44" borderId="37" xfId="0" applyFont="1" applyFill="1" applyBorder="1" applyAlignment="1">
      <alignment horizontal="left"/>
    </xf>
    <xf numFmtId="0" fontId="28" fillId="39" borderId="42" xfId="0" applyFont="1" applyFill="1" applyBorder="1" applyAlignment="1">
      <alignment horizontal="left"/>
    </xf>
    <xf numFmtId="0" fontId="28" fillId="2" borderId="40" xfId="0" applyFont="1" applyFill="1" applyBorder="1" applyAlignment="1">
      <alignment horizontal="left" wrapText="1"/>
    </xf>
    <xf numFmtId="0" fontId="28" fillId="45" borderId="35" xfId="0" applyFont="1" applyFill="1" applyBorder="1" applyAlignment="1">
      <alignment horizontal="left"/>
    </xf>
    <xf numFmtId="0" fontId="28" fillId="48" borderId="18" xfId="0" applyFont="1" applyFill="1" applyBorder="1" applyAlignment="1">
      <alignment horizontal="left"/>
    </xf>
    <xf numFmtId="0" fontId="28" fillId="42" borderId="24" xfId="0" applyFont="1" applyFill="1" applyBorder="1" applyAlignment="1">
      <alignment horizontal="left"/>
    </xf>
    <xf numFmtId="0" fontId="28" fillId="46" borderId="13" xfId="0" applyFont="1" applyFill="1" applyBorder="1" applyAlignment="1">
      <alignment horizontal="left"/>
    </xf>
    <xf numFmtId="0" fontId="28" fillId="42" borderId="13" xfId="0" applyFont="1" applyFill="1" applyBorder="1" applyAlignment="1">
      <alignment horizontal="left"/>
    </xf>
    <xf numFmtId="0" fontId="28" fillId="43" borderId="13" xfId="0" applyFont="1" applyFill="1" applyBorder="1" applyAlignment="1">
      <alignment horizontal="left"/>
    </xf>
    <xf numFmtId="0" fontId="28" fillId="47" borderId="13" xfId="0" applyFont="1" applyFill="1" applyBorder="1" applyAlignment="1">
      <alignment horizontal="left" wrapText="1"/>
    </xf>
    <xf numFmtId="0" fontId="28" fillId="42" borderId="43" xfId="0" applyFont="1" applyFill="1" applyBorder="1" applyAlignment="1">
      <alignment horizontal="left"/>
    </xf>
    <xf numFmtId="0" fontId="28" fillId="46" borderId="24" xfId="0" applyFont="1" applyFill="1" applyBorder="1" applyAlignment="1">
      <alignment horizontal="right"/>
    </xf>
    <xf numFmtId="0" fontId="28" fillId="42" borderId="24" xfId="0" applyFont="1" applyFill="1" applyBorder="1" applyAlignment="1">
      <alignment horizontal="right"/>
    </xf>
    <xf numFmtId="0" fontId="28" fillId="48" borderId="24" xfId="0" applyFont="1" applyFill="1" applyBorder="1" applyAlignment="1">
      <alignment horizontal="right"/>
    </xf>
    <xf numFmtId="0" fontId="28" fillId="46" borderId="21" xfId="0" applyFont="1" applyFill="1" applyBorder="1" applyAlignment="1">
      <alignment horizontal="left"/>
    </xf>
    <xf numFmtId="0" fontId="28" fillId="42" borderId="21" xfId="0" applyFont="1" applyFill="1" applyBorder="1" applyAlignment="1">
      <alignment horizontal="left"/>
    </xf>
    <xf numFmtId="0" fontId="28" fillId="42" borderId="44" xfId="0" applyFont="1" applyFill="1" applyBorder="1" applyAlignment="1">
      <alignment horizontal="left"/>
    </xf>
    <xf numFmtId="0" fontId="28" fillId="45" borderId="45" xfId="0" applyFont="1" applyFill="1" applyBorder="1" applyAlignment="1">
      <alignment horizontal="left"/>
    </xf>
    <xf numFmtId="0" fontId="28" fillId="45" borderId="46" xfId="0" applyFont="1" applyFill="1" applyBorder="1" applyAlignment="1">
      <alignment horizontal="left"/>
    </xf>
    <xf numFmtId="0" fontId="28" fillId="43" borderId="21" xfId="0" applyFont="1" applyFill="1" applyBorder="1" applyAlignment="1">
      <alignment horizontal="left"/>
    </xf>
    <xf numFmtId="0" fontId="28" fillId="42" borderId="40" xfId="0" applyFont="1" applyFill="1" applyBorder="1" applyAlignment="1">
      <alignment horizontal="left"/>
    </xf>
    <xf numFmtId="0" fontId="28" fillId="42" borderId="16" xfId="0" applyFont="1" applyFill="1" applyBorder="1" applyAlignment="1">
      <alignment horizontal="left"/>
    </xf>
    <xf numFmtId="0" fontId="28" fillId="45" borderId="47" xfId="0" applyFont="1" applyFill="1" applyBorder="1" applyAlignment="1">
      <alignment horizontal="left"/>
    </xf>
    <xf numFmtId="0" fontId="28" fillId="46" borderId="35" xfId="0" applyFont="1" applyFill="1" applyBorder="1" applyAlignment="1">
      <alignment horizontal="right"/>
    </xf>
    <xf numFmtId="0" fontId="28" fillId="46" borderId="48" xfId="0" applyFont="1" applyFill="1" applyBorder="1" applyAlignment="1">
      <alignment horizontal="left"/>
    </xf>
    <xf numFmtId="0" fontId="28" fillId="46" borderId="49" xfId="0" applyFont="1" applyFill="1" applyBorder="1" applyAlignment="1">
      <alignment horizontal="left"/>
    </xf>
    <xf numFmtId="0" fontId="28" fillId="46" borderId="36" xfId="0" applyFont="1" applyFill="1" applyBorder="1" applyAlignment="1">
      <alignment horizontal="left"/>
    </xf>
    <xf numFmtId="0" fontId="28" fillId="47" borderId="13" xfId="0" applyFont="1" applyFill="1" applyBorder="1" applyAlignment="1">
      <alignment horizontal="left"/>
    </xf>
    <xf numFmtId="0" fontId="28" fillId="43" borderId="13" xfId="0" applyFont="1" applyFill="1" applyBorder="1" applyAlignment="1">
      <alignment horizontal="left" wrapText="1"/>
    </xf>
    <xf numFmtId="0" fontId="28" fillId="47" borderId="21" xfId="0" applyFont="1" applyFill="1" applyBorder="1" applyAlignment="1">
      <alignment horizontal="left"/>
    </xf>
    <xf numFmtId="0" fontId="0" fillId="42" borderId="14" xfId="0" applyFont="1" applyFill="1" applyBorder="1" applyAlignment="1">
      <alignment horizontal="right"/>
    </xf>
    <xf numFmtId="0" fontId="28" fillId="47" borderId="14" xfId="0" applyFont="1" applyFill="1" applyBorder="1" applyAlignment="1">
      <alignment horizontal="right" wrapText="1"/>
    </xf>
    <xf numFmtId="0" fontId="28" fillId="43" borderId="14" xfId="0" applyFont="1" applyFill="1" applyBorder="1" applyAlignment="1">
      <alignment horizontal="right" wrapText="1"/>
    </xf>
    <xf numFmtId="0" fontId="28" fillId="46" borderId="24" xfId="0" applyFont="1" applyFill="1" applyBorder="1" applyAlignment="1">
      <alignment horizontal="left"/>
    </xf>
    <xf numFmtId="0" fontId="28" fillId="47" borderId="24" xfId="0" applyFont="1" applyFill="1" applyBorder="1" applyAlignment="1">
      <alignment horizontal="right" wrapText="1"/>
    </xf>
    <xf numFmtId="0" fontId="28" fillId="43" borderId="24" xfId="0" applyFont="1" applyFill="1" applyBorder="1" applyAlignment="1">
      <alignment horizontal="right" wrapText="1"/>
    </xf>
    <xf numFmtId="0" fontId="10" fillId="43" borderId="13" xfId="0" applyFont="1" applyFill="1" applyBorder="1" applyAlignment="1">
      <alignment horizontal="left" wrapText="1"/>
    </xf>
    <xf numFmtId="0" fontId="28" fillId="42" borderId="50" xfId="0" applyFont="1" applyFill="1" applyBorder="1" applyAlignment="1">
      <alignment horizontal="left"/>
    </xf>
    <xf numFmtId="0" fontId="28" fillId="42" borderId="51" xfId="0" applyFont="1" applyFill="1" applyBorder="1" applyAlignment="1">
      <alignment horizontal="left"/>
    </xf>
    <xf numFmtId="0" fontId="28" fillId="43" borderId="16" xfId="0" applyFont="1" applyFill="1" applyBorder="1" applyAlignment="1">
      <alignment horizontal="left" wrapText="1"/>
    </xf>
    <xf numFmtId="0" fontId="28" fillId="47" borderId="22" xfId="0" applyFont="1" applyFill="1" applyBorder="1" applyAlignment="1">
      <alignment horizontal="left" wrapText="1"/>
    </xf>
    <xf numFmtId="0" fontId="28" fillId="42" borderId="22" xfId="0" applyFont="1" applyFill="1" applyBorder="1" applyAlignment="1">
      <alignment horizontal="left"/>
    </xf>
    <xf numFmtId="0" fontId="28" fillId="42" borderId="28" xfId="0" applyFont="1" applyFill="1" applyBorder="1" applyAlignment="1">
      <alignment horizontal="left"/>
    </xf>
    <xf numFmtId="0" fontId="28" fillId="47" borderId="28" xfId="0" applyFont="1" applyFill="1" applyBorder="1" applyAlignment="1">
      <alignment horizontal="left"/>
    </xf>
    <xf numFmtId="0" fontId="10" fillId="43" borderId="21" xfId="0" applyFont="1" applyFill="1" applyBorder="1" applyAlignment="1">
      <alignment horizontal="left"/>
    </xf>
    <xf numFmtId="0" fontId="28" fillId="43" borderId="4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1" fillId="42" borderId="25" xfId="0" applyFont="1" applyFill="1" applyBorder="1" applyAlignment="1">
      <alignment/>
    </xf>
    <xf numFmtId="0" fontId="0" fillId="42" borderId="15" xfId="0" applyFont="1" applyFill="1" applyBorder="1" applyAlignment="1">
      <alignment horizontal="right"/>
    </xf>
    <xf numFmtId="0" fontId="28" fillId="42" borderId="25" xfId="0" applyFont="1" applyFill="1" applyBorder="1" applyAlignment="1">
      <alignment horizontal="left"/>
    </xf>
    <xf numFmtId="0" fontId="28" fillId="42" borderId="19" xfId="0" applyFont="1" applyFill="1" applyBorder="1" applyAlignment="1">
      <alignment horizontal="left"/>
    </xf>
    <xf numFmtId="0" fontId="28" fillId="42" borderId="25" xfId="0" applyFont="1" applyFill="1" applyBorder="1" applyAlignment="1">
      <alignment horizontal="right"/>
    </xf>
    <xf numFmtId="0" fontId="28" fillId="43" borderId="19" xfId="0" applyFont="1" applyFill="1" applyBorder="1" applyAlignment="1">
      <alignment horizontal="left" wrapText="1"/>
    </xf>
    <xf numFmtId="0" fontId="28" fillId="42" borderId="15" xfId="0" applyFont="1" applyFill="1" applyBorder="1" applyAlignment="1">
      <alignment horizontal="right"/>
    </xf>
    <xf numFmtId="0" fontId="1" fillId="50" borderId="24" xfId="0" applyFont="1" applyFill="1" applyBorder="1" applyAlignment="1">
      <alignment/>
    </xf>
    <xf numFmtId="0" fontId="28" fillId="50" borderId="21" xfId="0" applyFont="1" applyFill="1" applyBorder="1" applyAlignment="1">
      <alignment horizontal="left"/>
    </xf>
    <xf numFmtId="0" fontId="28" fillId="51" borderId="13" xfId="0" applyFont="1" applyFill="1" applyBorder="1" applyAlignment="1">
      <alignment horizontal="left" wrapText="1"/>
    </xf>
    <xf numFmtId="0" fontId="28" fillId="51" borderId="18" xfId="0" applyFont="1" applyFill="1" applyBorder="1" applyAlignment="1">
      <alignment horizontal="left" wrapText="1"/>
    </xf>
    <xf numFmtId="0" fontId="28" fillId="51" borderId="24" xfId="0" applyFont="1" applyFill="1" applyBorder="1" applyAlignment="1">
      <alignment horizontal="left" wrapText="1"/>
    </xf>
    <xf numFmtId="0" fontId="28" fillId="50" borderId="13" xfId="0" applyFont="1" applyFill="1" applyBorder="1" applyAlignment="1">
      <alignment horizontal="left"/>
    </xf>
    <xf numFmtId="0" fontId="28" fillId="50" borderId="18" xfId="0" applyFont="1" applyFill="1" applyBorder="1" applyAlignment="1">
      <alignment horizontal="left"/>
    </xf>
    <xf numFmtId="0" fontId="1" fillId="52" borderId="24" xfId="0" applyFont="1" applyFill="1" applyBorder="1" applyAlignment="1">
      <alignment/>
    </xf>
    <xf numFmtId="0" fontId="28" fillId="52" borderId="28" xfId="0" applyFont="1" applyFill="1" applyBorder="1" applyAlignment="1">
      <alignment horizontal="left"/>
    </xf>
    <xf numFmtId="0" fontId="28" fillId="52" borderId="22" xfId="0" applyFont="1" applyFill="1" applyBorder="1" applyAlignment="1">
      <alignment horizontal="left"/>
    </xf>
    <xf numFmtId="0" fontId="28" fillId="52" borderId="41" xfId="0" applyFont="1" applyFill="1" applyBorder="1" applyAlignment="1">
      <alignment horizontal="left"/>
    </xf>
    <xf numFmtId="0" fontId="28" fillId="52" borderId="21" xfId="0" applyFont="1" applyFill="1" applyBorder="1" applyAlignment="1">
      <alignment horizontal="left"/>
    </xf>
    <xf numFmtId="0" fontId="28" fillId="53" borderId="13" xfId="0" applyFont="1" applyFill="1" applyBorder="1" applyAlignment="1">
      <alignment horizontal="left" wrapText="1"/>
    </xf>
    <xf numFmtId="0" fontId="28" fillId="53" borderId="18" xfId="0" applyFont="1" applyFill="1" applyBorder="1" applyAlignment="1">
      <alignment horizontal="left" wrapText="1"/>
    </xf>
    <xf numFmtId="0" fontId="28" fillId="53" borderId="24" xfId="0" applyFont="1" applyFill="1" applyBorder="1" applyAlignment="1">
      <alignment horizontal="left" wrapText="1"/>
    </xf>
    <xf numFmtId="0" fontId="28" fillId="52" borderId="13" xfId="0" applyFont="1" applyFill="1" applyBorder="1" applyAlignment="1">
      <alignment horizontal="left"/>
    </xf>
    <xf numFmtId="0" fontId="28" fillId="52" borderId="18" xfId="0" applyFont="1" applyFill="1" applyBorder="1" applyAlignment="1">
      <alignment horizontal="left"/>
    </xf>
    <xf numFmtId="0" fontId="28" fillId="39" borderId="23" xfId="0" applyFont="1" applyFill="1" applyBorder="1" applyAlignment="1">
      <alignment horizontal="right"/>
    </xf>
    <xf numFmtId="0" fontId="28" fillId="40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28" fillId="39" borderId="27" xfId="0" applyFont="1" applyFill="1" applyBorder="1" applyAlignment="1">
      <alignment horizontal="right"/>
    </xf>
    <xf numFmtId="0" fontId="1" fillId="45" borderId="42" xfId="0" applyFont="1" applyFill="1" applyBorder="1" applyAlignment="1">
      <alignment/>
    </xf>
    <xf numFmtId="0" fontId="1" fillId="45" borderId="23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0" fillId="40" borderId="18" xfId="0" applyFont="1" applyFill="1" applyBorder="1" applyAlignment="1">
      <alignment horizontal="right"/>
    </xf>
    <xf numFmtId="0" fontId="1" fillId="50" borderId="25" xfId="0" applyFont="1" applyFill="1" applyBorder="1" applyAlignment="1">
      <alignment/>
    </xf>
    <xf numFmtId="0" fontId="0" fillId="54" borderId="0" xfId="0" applyFill="1" applyAlignment="1">
      <alignment/>
    </xf>
    <xf numFmtId="0" fontId="1" fillId="52" borderId="14" xfId="0" applyFont="1" applyFill="1" applyBorder="1" applyAlignment="1">
      <alignment/>
    </xf>
    <xf numFmtId="0" fontId="0" fillId="50" borderId="14" xfId="0" applyFont="1" applyFill="1" applyBorder="1" applyAlignment="1">
      <alignment horizontal="right"/>
    </xf>
    <xf numFmtId="0" fontId="0" fillId="50" borderId="15" xfId="0" applyFont="1" applyFill="1" applyBorder="1" applyAlignment="1">
      <alignment horizontal="right"/>
    </xf>
    <xf numFmtId="0" fontId="28" fillId="52" borderId="14" xfId="0" applyFont="1" applyFill="1" applyBorder="1" applyAlignment="1">
      <alignment horizontal="left"/>
    </xf>
    <xf numFmtId="0" fontId="28" fillId="50" borderId="14" xfId="0" applyFont="1" applyFill="1" applyBorder="1" applyAlignment="1">
      <alignment horizontal="left"/>
    </xf>
    <xf numFmtId="0" fontId="28" fillId="52" borderId="42" xfId="0" applyFont="1" applyFill="1" applyBorder="1" applyAlignment="1">
      <alignment horizontal="right"/>
    </xf>
    <xf numFmtId="0" fontId="28" fillId="50" borderId="24" xfId="0" applyFont="1" applyFill="1" applyBorder="1" applyAlignment="1">
      <alignment horizontal="right"/>
    </xf>
    <xf numFmtId="0" fontId="28" fillId="55" borderId="13" xfId="0" applyFont="1" applyFill="1" applyBorder="1" applyAlignment="1">
      <alignment horizontal="left"/>
    </xf>
    <xf numFmtId="0" fontId="28" fillId="56" borderId="13" xfId="0" applyFont="1" applyFill="1" applyBorder="1" applyAlignment="1">
      <alignment horizontal="left"/>
    </xf>
    <xf numFmtId="0" fontId="1" fillId="57" borderId="35" xfId="0" applyFont="1" applyFill="1" applyBorder="1" applyAlignment="1">
      <alignment/>
    </xf>
    <xf numFmtId="0" fontId="1" fillId="57" borderId="37" xfId="0" applyFont="1" applyFill="1" applyBorder="1" applyAlignment="1">
      <alignment/>
    </xf>
    <xf numFmtId="0" fontId="28" fillId="57" borderId="35" xfId="0" applyFont="1" applyFill="1" applyBorder="1" applyAlignment="1">
      <alignment horizontal="right"/>
    </xf>
    <xf numFmtId="0" fontId="28" fillId="57" borderId="37" xfId="0" applyFont="1" applyFill="1" applyBorder="1" applyAlignment="1">
      <alignment horizontal="left"/>
    </xf>
    <xf numFmtId="0" fontId="28" fillId="57" borderId="36" xfId="0" applyFont="1" applyFill="1" applyBorder="1" applyAlignment="1">
      <alignment horizontal="left"/>
    </xf>
    <xf numFmtId="0" fontId="28" fillId="50" borderId="25" xfId="0" applyFont="1" applyFill="1" applyBorder="1" applyAlignment="1">
      <alignment horizontal="right"/>
    </xf>
    <xf numFmtId="0" fontId="28" fillId="50" borderId="40" xfId="0" applyFont="1" applyFill="1" applyBorder="1" applyAlignment="1">
      <alignment horizontal="left"/>
    </xf>
    <xf numFmtId="0" fontId="28" fillId="50" borderId="16" xfId="0" applyFont="1" applyFill="1" applyBorder="1" applyAlignment="1">
      <alignment horizontal="left"/>
    </xf>
    <xf numFmtId="0" fontId="28" fillId="50" borderId="19" xfId="0" applyFont="1" applyFill="1" applyBorder="1" applyAlignment="1">
      <alignment horizontal="left"/>
    </xf>
    <xf numFmtId="0" fontId="28" fillId="58" borderId="35" xfId="0" applyFont="1" applyFill="1" applyBorder="1" applyAlignment="1">
      <alignment horizontal="left"/>
    </xf>
    <xf numFmtId="0" fontId="28" fillId="58" borderId="37" xfId="0" applyFont="1" applyFill="1" applyBorder="1" applyAlignment="1">
      <alignment horizontal="left"/>
    </xf>
    <xf numFmtId="0" fontId="28" fillId="58" borderId="36" xfId="0" applyFont="1" applyFill="1" applyBorder="1" applyAlignment="1">
      <alignment horizontal="left"/>
    </xf>
    <xf numFmtId="0" fontId="28" fillId="55" borderId="24" xfId="0" applyFont="1" applyFill="1" applyBorder="1" applyAlignment="1">
      <alignment horizontal="left"/>
    </xf>
    <xf numFmtId="0" fontId="28" fillId="55" borderId="18" xfId="0" applyFont="1" applyFill="1" applyBorder="1" applyAlignment="1">
      <alignment horizontal="left"/>
    </xf>
    <xf numFmtId="0" fontId="28" fillId="56" borderId="18" xfId="0" applyFont="1" applyFill="1" applyBorder="1" applyAlignment="1">
      <alignment horizontal="left"/>
    </xf>
    <xf numFmtId="0" fontId="28" fillId="55" borderId="19" xfId="0" applyFont="1" applyFill="1" applyBorder="1" applyAlignment="1">
      <alignment horizontal="left"/>
    </xf>
    <xf numFmtId="0" fontId="28" fillId="52" borderId="14" xfId="0" applyFont="1" applyFill="1" applyBorder="1" applyAlignment="1">
      <alignment horizontal="right"/>
    </xf>
    <xf numFmtId="0" fontId="28" fillId="50" borderId="15" xfId="0" applyFont="1" applyFill="1" applyBorder="1" applyAlignment="1">
      <alignment horizontal="left"/>
    </xf>
    <xf numFmtId="0" fontId="28" fillId="51" borderId="16" xfId="0" applyFont="1" applyFill="1" applyBorder="1" applyAlignment="1">
      <alignment horizontal="left" wrapText="1"/>
    </xf>
    <xf numFmtId="0" fontId="28" fillId="51" borderId="19" xfId="0" applyFont="1" applyFill="1" applyBorder="1" applyAlignment="1">
      <alignment horizontal="left" wrapText="1"/>
    </xf>
    <xf numFmtId="0" fontId="28" fillId="51" borderId="25" xfId="0" applyFont="1" applyFill="1" applyBorder="1" applyAlignment="1">
      <alignment horizontal="left" wrapText="1"/>
    </xf>
    <xf numFmtId="0" fontId="28" fillId="58" borderId="49" xfId="0" applyFont="1" applyFill="1" applyBorder="1" applyAlignment="1">
      <alignment horizontal="left"/>
    </xf>
    <xf numFmtId="0" fontId="28" fillId="58" borderId="48" xfId="0" applyFont="1" applyFill="1" applyBorder="1" applyAlignment="1">
      <alignment horizontal="left"/>
    </xf>
    <xf numFmtId="0" fontId="28" fillId="55" borderId="21" xfId="0" applyFont="1" applyFill="1" applyBorder="1" applyAlignment="1">
      <alignment horizontal="left"/>
    </xf>
    <xf numFmtId="0" fontId="28" fillId="56" borderId="21" xfId="0" applyFont="1" applyFill="1" applyBorder="1" applyAlignment="1">
      <alignment horizontal="left"/>
    </xf>
    <xf numFmtId="0" fontId="28" fillId="13" borderId="24" xfId="0" applyFont="1" applyFill="1" applyBorder="1" applyAlignment="1">
      <alignment horizontal="right" wrapText="1"/>
    </xf>
    <xf numFmtId="0" fontId="28" fillId="19" borderId="24" xfId="0" applyFont="1" applyFill="1" applyBorder="1" applyAlignment="1">
      <alignment horizontal="right" wrapText="1"/>
    </xf>
    <xf numFmtId="0" fontId="28" fillId="19" borderId="13" xfId="0" applyFont="1" applyFill="1" applyBorder="1" applyAlignment="1">
      <alignment horizontal="left" wrapText="1"/>
    </xf>
    <xf numFmtId="0" fontId="28" fillId="13" borderId="13" xfId="0" applyFont="1" applyFill="1" applyBorder="1" applyAlignment="1">
      <alignment horizontal="left" wrapText="1"/>
    </xf>
    <xf numFmtId="0" fontId="28" fillId="13" borderId="21" xfId="0" applyFont="1" applyFill="1" applyBorder="1" applyAlignment="1">
      <alignment horizontal="left"/>
    </xf>
    <xf numFmtId="0" fontId="28" fillId="19" borderId="21" xfId="0" applyFont="1" applyFill="1" applyBorder="1" applyAlignment="1">
      <alignment horizontal="left"/>
    </xf>
    <xf numFmtId="0" fontId="28" fillId="19" borderId="24" xfId="0" applyFont="1" applyFill="1" applyBorder="1" applyAlignment="1">
      <alignment horizontal="left" wrapText="1"/>
    </xf>
    <xf numFmtId="0" fontId="28" fillId="13" borderId="24" xfId="0" applyFont="1" applyFill="1" applyBorder="1" applyAlignment="1">
      <alignment horizontal="left" wrapText="1"/>
    </xf>
    <xf numFmtId="0" fontId="0" fillId="59" borderId="0" xfId="0" applyFill="1" applyAlignment="1">
      <alignment/>
    </xf>
    <xf numFmtId="0" fontId="28" fillId="55" borderId="40" xfId="0" applyFont="1" applyFill="1" applyBorder="1" applyAlignment="1">
      <alignment horizontal="left"/>
    </xf>
    <xf numFmtId="0" fontId="28" fillId="55" borderId="16" xfId="0" applyFont="1" applyFill="1" applyBorder="1" applyAlignment="1">
      <alignment horizontal="left"/>
    </xf>
    <xf numFmtId="0" fontId="28" fillId="19" borderId="25" xfId="0" applyFont="1" applyFill="1" applyBorder="1" applyAlignment="1">
      <alignment horizontal="right" wrapText="1"/>
    </xf>
    <xf numFmtId="0" fontId="28" fillId="19" borderId="40" xfId="0" applyFont="1" applyFill="1" applyBorder="1" applyAlignment="1">
      <alignment horizontal="left"/>
    </xf>
    <xf numFmtId="0" fontId="28" fillId="19" borderId="16" xfId="0" applyFont="1" applyFill="1" applyBorder="1" applyAlignment="1">
      <alignment horizontal="left" wrapText="1"/>
    </xf>
    <xf numFmtId="0" fontId="28" fillId="19" borderId="19" xfId="0" applyFont="1" applyFill="1" applyBorder="1" applyAlignment="1">
      <alignment horizontal="left" wrapText="1"/>
    </xf>
    <xf numFmtId="0" fontId="28" fillId="19" borderId="25" xfId="0" applyFont="1" applyFill="1" applyBorder="1" applyAlignment="1">
      <alignment horizontal="left" wrapText="1"/>
    </xf>
    <xf numFmtId="0" fontId="28" fillId="60" borderId="24" xfId="0" applyFont="1" applyFill="1" applyBorder="1" applyAlignment="1">
      <alignment horizontal="right"/>
    </xf>
    <xf numFmtId="0" fontId="28" fillId="60" borderId="18" xfId="0" applyFont="1" applyFill="1" applyBorder="1" applyAlignment="1">
      <alignment horizontal="left"/>
    </xf>
    <xf numFmtId="0" fontId="28" fillId="61" borderId="18" xfId="0" applyFont="1" applyFill="1" applyBorder="1" applyAlignment="1">
      <alignment horizontal="left"/>
    </xf>
    <xf numFmtId="0" fontId="28" fillId="62" borderId="24" xfId="0" applyFont="1" applyFill="1" applyBorder="1" applyAlignment="1">
      <alignment horizontal="right"/>
    </xf>
    <xf numFmtId="0" fontId="28" fillId="62" borderId="18" xfId="0" applyFont="1" applyFill="1" applyBorder="1" applyAlignment="1">
      <alignment horizontal="left"/>
    </xf>
    <xf numFmtId="0" fontId="28" fillId="62" borderId="18" xfId="0" applyFont="1" applyFill="1" applyBorder="1" applyAlignment="1">
      <alignment horizontal="left" wrapText="1"/>
    </xf>
    <xf numFmtId="3" fontId="28" fillId="61" borderId="18" xfId="0" applyNumberFormat="1" applyFont="1" applyFill="1" applyBorder="1" applyAlignment="1">
      <alignment horizontal="left"/>
    </xf>
    <xf numFmtId="0" fontId="0" fillId="62" borderId="13" xfId="0" applyFill="1" applyBorder="1" applyAlignment="1">
      <alignment/>
    </xf>
    <xf numFmtId="0" fontId="28" fillId="62" borderId="13" xfId="0" applyFont="1" applyFill="1" applyBorder="1" applyAlignment="1">
      <alignment horizontal="left"/>
    </xf>
    <xf numFmtId="0" fontId="28" fillId="61" borderId="13" xfId="0" applyFont="1" applyFill="1" applyBorder="1" applyAlignment="1">
      <alignment horizontal="left"/>
    </xf>
    <xf numFmtId="0" fontId="28" fillId="61" borderId="21" xfId="0" applyFont="1" applyFill="1" applyBorder="1" applyAlignment="1">
      <alignment horizontal="left"/>
    </xf>
    <xf numFmtId="0" fontId="28" fillId="62" borderId="21" xfId="0" applyFont="1" applyFill="1" applyBorder="1" applyAlignment="1">
      <alignment horizontal="left"/>
    </xf>
    <xf numFmtId="0" fontId="28" fillId="62" borderId="21" xfId="0" applyFont="1" applyFill="1" applyBorder="1" applyAlignment="1">
      <alignment horizontal="left" wrapText="1"/>
    </xf>
    <xf numFmtId="0" fontId="28" fillId="61" borderId="24" xfId="0" applyFont="1" applyFill="1" applyBorder="1" applyAlignment="1">
      <alignment horizontal="right" wrapText="1"/>
    </xf>
    <xf numFmtId="0" fontId="28" fillId="61" borderId="18" xfId="0" applyFont="1" applyFill="1" applyBorder="1" applyAlignment="1">
      <alignment horizontal="left" wrapText="1"/>
    </xf>
    <xf numFmtId="0" fontId="28" fillId="61" borderId="13" xfId="0" applyFont="1" applyFill="1" applyBorder="1" applyAlignment="1">
      <alignment horizontal="left" wrapText="1"/>
    </xf>
    <xf numFmtId="0" fontId="28" fillId="61" borderId="24" xfId="0" applyFont="1" applyFill="1" applyBorder="1" applyAlignment="1">
      <alignment horizontal="left" wrapText="1"/>
    </xf>
    <xf numFmtId="0" fontId="28" fillId="62" borderId="24" xfId="0" applyFont="1" applyFill="1" applyBorder="1" applyAlignment="1">
      <alignment horizontal="left"/>
    </xf>
    <xf numFmtId="0" fontId="28" fillId="61" borderId="21" xfId="0" applyFont="1" applyFill="1" applyBorder="1" applyAlignment="1">
      <alignment horizontal="left" wrapText="1"/>
    </xf>
    <xf numFmtId="0" fontId="28" fillId="45" borderId="35" xfId="0" applyFont="1" applyFill="1" applyBorder="1" applyAlignment="1">
      <alignment horizontal="right"/>
    </xf>
    <xf numFmtId="0" fontId="28" fillId="53" borderId="24" xfId="0" applyFont="1" applyFill="1" applyBorder="1" applyAlignment="1">
      <alignment horizontal="right" wrapText="1"/>
    </xf>
    <xf numFmtId="0" fontId="28" fillId="51" borderId="24" xfId="0" applyFont="1" applyFill="1" applyBorder="1" applyAlignment="1">
      <alignment horizontal="right" wrapText="1"/>
    </xf>
    <xf numFmtId="0" fontId="28" fillId="51" borderId="25" xfId="0" applyFont="1" applyFill="1" applyBorder="1" applyAlignment="1">
      <alignment horizontal="right" wrapText="1"/>
    </xf>
    <xf numFmtId="0" fontId="28" fillId="58" borderId="35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35" borderId="42" xfId="0" applyFont="1" applyFill="1" applyBorder="1" applyAlignment="1">
      <alignment/>
    </xf>
    <xf numFmtId="0" fontId="28" fillId="35" borderId="24" xfId="0" applyFont="1" applyFill="1" applyBorder="1" applyAlignment="1">
      <alignment/>
    </xf>
    <xf numFmtId="0" fontId="28" fillId="34" borderId="24" xfId="0" applyFont="1" applyFill="1" applyBorder="1" applyAlignment="1">
      <alignment/>
    </xf>
    <xf numFmtId="0" fontId="28" fillId="34" borderId="25" xfId="0" applyFont="1" applyFill="1" applyBorder="1" applyAlignment="1">
      <alignment/>
    </xf>
    <xf numFmtId="0" fontId="28" fillId="44" borderId="35" xfId="0" applyFont="1" applyFill="1" applyBorder="1" applyAlignment="1">
      <alignment/>
    </xf>
    <xf numFmtId="0" fontId="28" fillId="39" borderId="42" xfId="0" applyFont="1" applyFill="1" applyBorder="1" applyAlignment="1">
      <alignment/>
    </xf>
    <xf numFmtId="0" fontId="28" fillId="40" borderId="24" xfId="0" applyFont="1" applyFill="1" applyBorder="1" applyAlignment="1">
      <alignment/>
    </xf>
    <xf numFmtId="0" fontId="28" fillId="39" borderId="24" xfId="0" applyFont="1" applyFill="1" applyBorder="1" applyAlignment="1">
      <alignment/>
    </xf>
    <xf numFmtId="0" fontId="28" fillId="39" borderId="29" xfId="0" applyFont="1" applyFill="1" applyBorder="1" applyAlignment="1">
      <alignment/>
    </xf>
    <xf numFmtId="0" fontId="28" fillId="45" borderId="37" xfId="0" applyFont="1" applyFill="1" applyBorder="1" applyAlignment="1">
      <alignment/>
    </xf>
    <xf numFmtId="0" fontId="28" fillId="46" borderId="14" xfId="0" applyFont="1" applyFill="1" applyBorder="1" applyAlignment="1">
      <alignment/>
    </xf>
    <xf numFmtId="0" fontId="28" fillId="42" borderId="14" xfId="0" applyFont="1" applyFill="1" applyBorder="1" applyAlignment="1">
      <alignment/>
    </xf>
    <xf numFmtId="0" fontId="28" fillId="47" borderId="14" xfId="0" applyFont="1" applyFill="1" applyBorder="1" applyAlignment="1">
      <alignment wrapText="1"/>
    </xf>
    <xf numFmtId="0" fontId="28" fillId="43" borderId="14" xfId="0" applyFont="1" applyFill="1" applyBorder="1" applyAlignment="1">
      <alignment wrapText="1"/>
    </xf>
    <xf numFmtId="0" fontId="28" fillId="42" borderId="15" xfId="0" applyFont="1" applyFill="1" applyBorder="1" applyAlignment="1">
      <alignment/>
    </xf>
    <xf numFmtId="0" fontId="28" fillId="57" borderId="35" xfId="0" applyFont="1" applyFill="1" applyBorder="1" applyAlignment="1">
      <alignment/>
    </xf>
    <xf numFmtId="0" fontId="28" fillId="53" borderId="24" xfId="0" applyFont="1" applyFill="1" applyBorder="1" applyAlignment="1">
      <alignment wrapText="1"/>
    </xf>
    <xf numFmtId="0" fontId="28" fillId="51" borderId="24" xfId="0" applyFont="1" applyFill="1" applyBorder="1" applyAlignment="1">
      <alignment wrapText="1"/>
    </xf>
    <xf numFmtId="0" fontId="28" fillId="51" borderId="25" xfId="0" applyFont="1" applyFill="1" applyBorder="1" applyAlignment="1">
      <alignment wrapText="1"/>
    </xf>
    <xf numFmtId="0" fontId="28" fillId="58" borderId="35" xfId="0" applyFont="1" applyFill="1" applyBorder="1" applyAlignment="1">
      <alignment/>
    </xf>
    <xf numFmtId="0" fontId="28" fillId="19" borderId="24" xfId="0" applyFont="1" applyFill="1" applyBorder="1" applyAlignment="1">
      <alignment wrapText="1"/>
    </xf>
    <xf numFmtId="0" fontId="28" fillId="13" borderId="24" xfId="0" applyFont="1" applyFill="1" applyBorder="1" applyAlignment="1">
      <alignment wrapText="1"/>
    </xf>
    <xf numFmtId="0" fontId="28" fillId="19" borderId="25" xfId="0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62" borderId="24" xfId="0" applyFont="1" applyFill="1" applyBorder="1" applyAlignment="1">
      <alignment/>
    </xf>
    <xf numFmtId="0" fontId="28" fillId="61" borderId="24" xfId="0" applyFont="1" applyFill="1" applyBorder="1" applyAlignment="1">
      <alignment wrapText="1"/>
    </xf>
    <xf numFmtId="0" fontId="28" fillId="63" borderId="35" xfId="0" applyFont="1" applyFill="1" applyBorder="1" applyAlignment="1">
      <alignment horizontal="right"/>
    </xf>
    <xf numFmtId="0" fontId="28" fillId="63" borderId="48" xfId="0" applyFont="1" applyFill="1" applyBorder="1" applyAlignment="1">
      <alignment horizontal="left"/>
    </xf>
    <xf numFmtId="0" fontId="28" fillId="63" borderId="49" xfId="0" applyFont="1" applyFill="1" applyBorder="1" applyAlignment="1">
      <alignment horizontal="left"/>
    </xf>
    <xf numFmtId="0" fontId="28" fillId="63" borderId="36" xfId="0" applyFont="1" applyFill="1" applyBorder="1" applyAlignment="1">
      <alignment horizontal="left"/>
    </xf>
    <xf numFmtId="0" fontId="28" fillId="63" borderId="35" xfId="0" applyFont="1" applyFill="1" applyBorder="1" applyAlignment="1">
      <alignment horizontal="left"/>
    </xf>
    <xf numFmtId="0" fontId="28" fillId="64" borderId="48" xfId="0" applyFont="1" applyFill="1" applyBorder="1" applyAlignment="1">
      <alignment horizontal="left"/>
    </xf>
    <xf numFmtId="0" fontId="28" fillId="64" borderId="49" xfId="0" applyFont="1" applyFill="1" applyBorder="1" applyAlignment="1">
      <alignment horizontal="left" wrapText="1"/>
    </xf>
    <xf numFmtId="0" fontId="28" fillId="63" borderId="36" xfId="0" applyFont="1" applyFill="1" applyBorder="1" applyAlignment="1">
      <alignment horizontal="left" wrapText="1"/>
    </xf>
    <xf numFmtId="0" fontId="28" fillId="63" borderId="35" xfId="0" applyFont="1" applyFill="1" applyBorder="1" applyAlignment="1">
      <alignment/>
    </xf>
    <xf numFmtId="0" fontId="28" fillId="64" borderId="48" xfId="0" applyFont="1" applyFill="1" applyBorder="1" applyAlignment="1">
      <alignment horizontal="left" wrapText="1"/>
    </xf>
    <xf numFmtId="0" fontId="28" fillId="65" borderId="24" xfId="0" applyFont="1" applyFill="1" applyBorder="1" applyAlignment="1">
      <alignment horizontal="right"/>
    </xf>
    <xf numFmtId="0" fontId="28" fillId="66" borderId="21" xfId="0" applyFont="1" applyFill="1" applyBorder="1" applyAlignment="1">
      <alignment horizontal="left"/>
    </xf>
    <xf numFmtId="0" fontId="0" fillId="67" borderId="13" xfId="0" applyFill="1" applyBorder="1" applyAlignment="1">
      <alignment/>
    </xf>
    <xf numFmtId="0" fontId="28" fillId="65" borderId="18" xfId="0" applyFont="1" applyFill="1" applyBorder="1" applyAlignment="1">
      <alignment horizontal="left"/>
    </xf>
    <xf numFmtId="0" fontId="28" fillId="66" borderId="24" xfId="0" applyFont="1" applyFill="1" applyBorder="1" applyAlignment="1">
      <alignment horizontal="right" wrapText="1"/>
    </xf>
    <xf numFmtId="0" fontId="28" fillId="66" borderId="13" xfId="0" applyFont="1" applyFill="1" applyBorder="1" applyAlignment="1">
      <alignment horizontal="left" wrapText="1"/>
    </xf>
    <xf numFmtId="0" fontId="28" fillId="66" borderId="18" xfId="0" applyFont="1" applyFill="1" applyBorder="1" applyAlignment="1">
      <alignment horizontal="left" wrapText="1"/>
    </xf>
    <xf numFmtId="0" fontId="28" fillId="66" borderId="24" xfId="0" applyFont="1" applyFill="1" applyBorder="1" applyAlignment="1">
      <alignment horizontal="left" wrapText="1"/>
    </xf>
    <xf numFmtId="0" fontId="28" fillId="67" borderId="21" xfId="0" applyFont="1" applyFill="1" applyBorder="1" applyAlignment="1">
      <alignment horizontal="left"/>
    </xf>
    <xf numFmtId="0" fontId="28" fillId="67" borderId="13" xfId="0" applyFont="1" applyFill="1" applyBorder="1" applyAlignment="1">
      <alignment horizontal="left"/>
    </xf>
    <xf numFmtId="0" fontId="28" fillId="67" borderId="18" xfId="0" applyFont="1" applyFill="1" applyBorder="1" applyAlignment="1">
      <alignment horizontal="left"/>
    </xf>
    <xf numFmtId="0" fontId="28" fillId="67" borderId="24" xfId="0" applyFont="1" applyFill="1" applyBorder="1" applyAlignment="1">
      <alignment horizontal="left"/>
    </xf>
    <xf numFmtId="0" fontId="28" fillId="67" borderId="42" xfId="0" applyFont="1" applyFill="1" applyBorder="1" applyAlignment="1">
      <alignment horizontal="right"/>
    </xf>
    <xf numFmtId="0" fontId="28" fillId="66" borderId="28" xfId="0" applyFont="1" applyFill="1" applyBorder="1" applyAlignment="1">
      <alignment horizontal="left"/>
    </xf>
    <xf numFmtId="0" fontId="28" fillId="66" borderId="22" xfId="0" applyFont="1" applyFill="1" applyBorder="1" applyAlignment="1">
      <alignment horizontal="left" wrapText="1"/>
    </xf>
    <xf numFmtId="0" fontId="28" fillId="67" borderId="41" xfId="0" applyFont="1" applyFill="1" applyBorder="1" applyAlignment="1">
      <alignment horizontal="left" wrapText="1"/>
    </xf>
    <xf numFmtId="0" fontId="28" fillId="66" borderId="21" xfId="0" applyFont="1" applyFill="1" applyBorder="1" applyAlignment="1">
      <alignment horizontal="left" wrapText="1"/>
    </xf>
    <xf numFmtId="0" fontId="28" fillId="67" borderId="24" xfId="0" applyFont="1" applyFill="1" applyBorder="1" applyAlignment="1">
      <alignment horizontal="right"/>
    </xf>
    <xf numFmtId="0" fontId="28" fillId="67" borderId="24" xfId="0" applyFont="1" applyFill="1" applyBorder="1" applyAlignment="1">
      <alignment/>
    </xf>
    <xf numFmtId="0" fontId="28" fillId="67" borderId="18" xfId="0" applyFont="1" applyFill="1" applyBorder="1" applyAlignment="1">
      <alignment horizontal="left" wrapText="1"/>
    </xf>
    <xf numFmtId="0" fontId="28" fillId="66" borderId="13" xfId="0" applyFont="1" applyFill="1" applyBorder="1" applyAlignment="1">
      <alignment horizontal="left"/>
    </xf>
    <xf numFmtId="0" fontId="28" fillId="66" borderId="24" xfId="0" applyFont="1" applyFill="1" applyBorder="1" applyAlignment="1">
      <alignment wrapText="1"/>
    </xf>
    <xf numFmtId="3" fontId="28" fillId="66" borderId="18" xfId="0" applyNumberFormat="1" applyFont="1" applyFill="1" applyBorder="1" applyAlignment="1">
      <alignment horizontal="left"/>
    </xf>
    <xf numFmtId="0" fontId="28" fillId="66" borderId="41" xfId="0" applyFont="1" applyFill="1" applyBorder="1" applyAlignment="1">
      <alignment horizontal="left" wrapText="1"/>
    </xf>
    <xf numFmtId="0" fontId="1" fillId="67" borderId="24" xfId="0" applyFont="1" applyFill="1" applyBorder="1" applyAlignment="1">
      <alignment/>
    </xf>
    <xf numFmtId="0" fontId="1" fillId="67" borderId="18" xfId="0" applyFont="1" applyFill="1" applyBorder="1" applyAlignment="1">
      <alignment/>
    </xf>
    <xf numFmtId="0" fontId="1" fillId="62" borderId="24" xfId="0" applyFont="1" applyFill="1" applyBorder="1" applyAlignment="1">
      <alignment/>
    </xf>
    <xf numFmtId="0" fontId="0" fillId="60" borderId="18" xfId="0" applyFont="1" applyFill="1" applyBorder="1" applyAlignment="1">
      <alignment horizontal="right"/>
    </xf>
    <xf numFmtId="0" fontId="0" fillId="60" borderId="18" xfId="0" applyFont="1" applyFill="1" applyBorder="1" applyAlignment="1">
      <alignment horizontal="right"/>
    </xf>
    <xf numFmtId="0" fontId="0" fillId="62" borderId="18" xfId="0" applyFont="1" applyFill="1" applyBorder="1" applyAlignment="1">
      <alignment horizontal="right"/>
    </xf>
    <xf numFmtId="0" fontId="1" fillId="65" borderId="18" xfId="0" applyFont="1" applyFill="1" applyBorder="1" applyAlignment="1">
      <alignment horizontal="left"/>
    </xf>
    <xf numFmtId="0" fontId="1" fillId="62" borderId="18" xfId="0" applyFont="1" applyFill="1" applyBorder="1" applyAlignment="1">
      <alignment/>
    </xf>
    <xf numFmtId="0" fontId="0" fillId="62" borderId="18" xfId="0" applyFont="1" applyFill="1" applyBorder="1" applyAlignment="1">
      <alignment horizontal="right"/>
    </xf>
    <xf numFmtId="0" fontId="1" fillId="67" borderId="25" xfId="0" applyFont="1" applyFill="1" applyBorder="1" applyAlignment="1">
      <alignment/>
    </xf>
    <xf numFmtId="0" fontId="1" fillId="67" borderId="19" xfId="0" applyFont="1" applyFill="1" applyBorder="1" applyAlignment="1">
      <alignment/>
    </xf>
    <xf numFmtId="0" fontId="28" fillId="67" borderId="25" xfId="0" applyFont="1" applyFill="1" applyBorder="1" applyAlignment="1">
      <alignment horizontal="right"/>
    </xf>
    <xf numFmtId="0" fontId="28" fillId="67" borderId="40" xfId="0" applyFont="1" applyFill="1" applyBorder="1" applyAlignment="1">
      <alignment horizontal="left"/>
    </xf>
    <xf numFmtId="0" fontId="28" fillId="67" borderId="16" xfId="0" applyFont="1" applyFill="1" applyBorder="1" applyAlignment="1">
      <alignment horizontal="left"/>
    </xf>
    <xf numFmtId="0" fontId="28" fillId="67" borderId="19" xfId="0" applyFont="1" applyFill="1" applyBorder="1" applyAlignment="1">
      <alignment horizontal="left"/>
    </xf>
    <xf numFmtId="0" fontId="28" fillId="67" borderId="25" xfId="0" applyFont="1" applyFill="1" applyBorder="1" applyAlignment="1">
      <alignment horizontal="left"/>
    </xf>
    <xf numFmtId="0" fontId="28" fillId="67" borderId="25" xfId="0" applyFont="1" applyFill="1" applyBorder="1" applyAlignment="1">
      <alignment/>
    </xf>
    <xf numFmtId="0" fontId="0" fillId="59" borderId="0" xfId="0" applyFill="1" applyBorder="1" applyAlignment="1">
      <alignment/>
    </xf>
    <xf numFmtId="0" fontId="29" fillId="46" borderId="18" xfId="0" applyFont="1" applyFill="1" applyBorder="1" applyAlignment="1">
      <alignment horizontal="left"/>
    </xf>
    <xf numFmtId="0" fontId="28" fillId="68" borderId="13" xfId="0" applyFont="1" applyFill="1" applyBorder="1" applyAlignment="1">
      <alignment horizontal="left"/>
    </xf>
    <xf numFmtId="0" fontId="28" fillId="68" borderId="42" xfId="0" applyFont="1" applyFill="1" applyBorder="1" applyAlignment="1">
      <alignment horizontal="left"/>
    </xf>
    <xf numFmtId="0" fontId="28" fillId="68" borderId="28" xfId="0" applyFont="1" applyFill="1" applyBorder="1" applyAlignment="1">
      <alignment horizontal="left"/>
    </xf>
    <xf numFmtId="0" fontId="28" fillId="68" borderId="22" xfId="0" applyFont="1" applyFill="1" applyBorder="1" applyAlignment="1">
      <alignment horizontal="left"/>
    </xf>
    <xf numFmtId="0" fontId="28" fillId="68" borderId="41" xfId="0" applyFont="1" applyFill="1" applyBorder="1" applyAlignment="1">
      <alignment horizontal="left"/>
    </xf>
    <xf numFmtId="0" fontId="28" fillId="68" borderId="23" xfId="0" applyFont="1" applyFill="1" applyBorder="1" applyAlignment="1">
      <alignment horizontal="left"/>
    </xf>
    <xf numFmtId="0" fontId="28" fillId="68" borderId="42" xfId="0" applyFont="1" applyFill="1" applyBorder="1" applyAlignment="1">
      <alignment horizontal="right"/>
    </xf>
    <xf numFmtId="0" fontId="28" fillId="68" borderId="42" xfId="0" applyFont="1" applyFill="1" applyBorder="1" applyAlignment="1">
      <alignment/>
    </xf>
    <xf numFmtId="0" fontId="0" fillId="69" borderId="0" xfId="0" applyFill="1" applyAlignment="1">
      <alignment/>
    </xf>
    <xf numFmtId="0" fontId="1" fillId="70" borderId="24" xfId="0" applyFont="1" applyFill="1" applyBorder="1" applyAlignment="1">
      <alignment/>
    </xf>
    <xf numFmtId="0" fontId="1" fillId="70" borderId="18" xfId="0" applyFont="1" applyFill="1" applyBorder="1" applyAlignment="1">
      <alignment/>
    </xf>
    <xf numFmtId="0" fontId="0" fillId="70" borderId="18" xfId="0" applyFont="1" applyFill="1" applyBorder="1" applyAlignment="1">
      <alignment horizontal="right"/>
    </xf>
    <xf numFmtId="0" fontId="0" fillId="71" borderId="18" xfId="0" applyFont="1" applyFill="1" applyBorder="1" applyAlignment="1">
      <alignment horizontal="right"/>
    </xf>
    <xf numFmtId="0" fontId="28" fillId="70" borderId="24" xfId="0" applyFont="1" applyFill="1" applyBorder="1" applyAlignment="1">
      <alignment horizontal="left"/>
    </xf>
    <xf numFmtId="0" fontId="28" fillId="70" borderId="18" xfId="0" applyFont="1" applyFill="1" applyBorder="1" applyAlignment="1">
      <alignment horizontal="left"/>
    </xf>
    <xf numFmtId="0" fontId="28" fillId="71" borderId="18" xfId="0" applyFont="1" applyFill="1" applyBorder="1" applyAlignment="1">
      <alignment horizontal="left"/>
    </xf>
    <xf numFmtId="0" fontId="28" fillId="70" borderId="21" xfId="0" applyFont="1" applyFill="1" applyBorder="1" applyAlignment="1">
      <alignment horizontal="left"/>
    </xf>
    <xf numFmtId="0" fontId="28" fillId="71" borderId="21" xfId="0" applyFont="1" applyFill="1" applyBorder="1" applyAlignment="1">
      <alignment horizontal="left"/>
    </xf>
    <xf numFmtId="0" fontId="28" fillId="70" borderId="13" xfId="0" applyFont="1" applyFill="1" applyBorder="1" applyAlignment="1">
      <alignment horizontal="left"/>
    </xf>
    <xf numFmtId="0" fontId="28" fillId="72" borderId="13" xfId="0" applyFont="1" applyFill="1" applyBorder="1" applyAlignment="1">
      <alignment horizontal="left"/>
    </xf>
    <xf numFmtId="0" fontId="28" fillId="71" borderId="13" xfId="0" applyFont="1" applyFill="1" applyBorder="1" applyAlignment="1">
      <alignment horizontal="left"/>
    </xf>
    <xf numFmtId="0" fontId="28" fillId="70" borderId="24" xfId="0" applyFont="1" applyFill="1" applyBorder="1" applyAlignment="1">
      <alignment horizontal="right"/>
    </xf>
    <xf numFmtId="0" fontId="28" fillId="71" borderId="24" xfId="0" applyFont="1" applyFill="1" applyBorder="1" applyAlignment="1">
      <alignment horizontal="right"/>
    </xf>
    <xf numFmtId="0" fontId="28" fillId="72" borderId="21" xfId="0" applyFont="1" applyFill="1" applyBorder="1" applyAlignment="1">
      <alignment horizontal="left"/>
    </xf>
    <xf numFmtId="0" fontId="28" fillId="72" borderId="18" xfId="0" applyFont="1" applyFill="1" applyBorder="1" applyAlignment="1">
      <alignment horizontal="left" wrapText="1"/>
    </xf>
    <xf numFmtId="0" fontId="28" fillId="72" borderId="24" xfId="0" applyFont="1" applyFill="1" applyBorder="1" applyAlignment="1">
      <alignment horizontal="right" wrapText="1"/>
    </xf>
    <xf numFmtId="0" fontId="28" fillId="72" borderId="13" xfId="0" applyFont="1" applyFill="1" applyBorder="1" applyAlignment="1">
      <alignment horizontal="left" wrapText="1"/>
    </xf>
    <xf numFmtId="0" fontId="28" fillId="72" borderId="24" xfId="0" applyFont="1" applyFill="1" applyBorder="1" applyAlignment="1">
      <alignment horizontal="left" wrapText="1"/>
    </xf>
    <xf numFmtId="0" fontId="28" fillId="70" borderId="24" xfId="0" applyFont="1" applyFill="1" applyBorder="1" applyAlignment="1">
      <alignment/>
    </xf>
    <xf numFmtId="0" fontId="1" fillId="73" borderId="24" xfId="0" applyFont="1" applyFill="1" applyBorder="1" applyAlignment="1">
      <alignment/>
    </xf>
    <xf numFmtId="0" fontId="28" fillId="73" borderId="24" xfId="0" applyFont="1" applyFill="1" applyBorder="1" applyAlignment="1">
      <alignment horizontal="right"/>
    </xf>
    <xf numFmtId="0" fontId="28" fillId="73" borderId="21" xfId="0" applyFont="1" applyFill="1" applyBorder="1" applyAlignment="1">
      <alignment horizontal="left"/>
    </xf>
    <xf numFmtId="0" fontId="28" fillId="73" borderId="13" xfId="0" applyFont="1" applyFill="1" applyBorder="1" applyAlignment="1">
      <alignment horizontal="left"/>
    </xf>
    <xf numFmtId="0" fontId="28" fillId="73" borderId="18" xfId="0" applyFont="1" applyFill="1" applyBorder="1" applyAlignment="1">
      <alignment horizontal="left"/>
    </xf>
    <xf numFmtId="0" fontId="28" fillId="73" borderId="24" xfId="0" applyFont="1" applyFill="1" applyBorder="1" applyAlignment="1">
      <alignment horizontal="left"/>
    </xf>
    <xf numFmtId="0" fontId="28" fillId="73" borderId="24" xfId="0" applyFont="1" applyFill="1" applyBorder="1" applyAlignment="1">
      <alignment/>
    </xf>
    <xf numFmtId="0" fontId="28" fillId="74" borderId="21" xfId="0" applyFont="1" applyFill="1" applyBorder="1" applyAlignment="1">
      <alignment horizontal="left"/>
    </xf>
    <xf numFmtId="0" fontId="1" fillId="75" borderId="24" xfId="0" applyFont="1" applyFill="1" applyBorder="1" applyAlignment="1">
      <alignment/>
    </xf>
    <xf numFmtId="0" fontId="1" fillId="75" borderId="18" xfId="0" applyFont="1" applyFill="1" applyBorder="1" applyAlignment="1">
      <alignment/>
    </xf>
    <xf numFmtId="0" fontId="28" fillId="75" borderId="24" xfId="0" applyFont="1" applyFill="1" applyBorder="1" applyAlignment="1">
      <alignment horizontal="right"/>
    </xf>
    <xf numFmtId="0" fontId="28" fillId="75" borderId="21" xfId="0" applyFont="1" applyFill="1" applyBorder="1" applyAlignment="1">
      <alignment horizontal="left"/>
    </xf>
    <xf numFmtId="0" fontId="28" fillId="75" borderId="13" xfId="0" applyFont="1" applyFill="1" applyBorder="1" applyAlignment="1">
      <alignment horizontal="left"/>
    </xf>
    <xf numFmtId="0" fontId="28" fillId="75" borderId="18" xfId="0" applyFont="1" applyFill="1" applyBorder="1" applyAlignment="1">
      <alignment horizontal="left"/>
    </xf>
    <xf numFmtId="0" fontId="28" fillId="75" borderId="24" xfId="0" applyFont="1" applyFill="1" applyBorder="1" applyAlignment="1">
      <alignment horizontal="left"/>
    </xf>
    <xf numFmtId="0" fontId="28" fillId="75" borderId="24" xfId="0" applyFont="1" applyFill="1" applyBorder="1" applyAlignment="1">
      <alignment/>
    </xf>
    <xf numFmtId="0" fontId="1" fillId="75" borderId="18" xfId="0" applyFont="1" applyFill="1" applyBorder="1" applyAlignment="1">
      <alignment horizontal="left"/>
    </xf>
    <xf numFmtId="0" fontId="28" fillId="76" borderId="21" xfId="0" applyFont="1" applyFill="1" applyBorder="1" applyAlignment="1">
      <alignment horizontal="left"/>
    </xf>
    <xf numFmtId="0" fontId="28" fillId="76" borderId="13" xfId="0" applyFont="1" applyFill="1" applyBorder="1" applyAlignment="1">
      <alignment horizontal="left"/>
    </xf>
    <xf numFmtId="0" fontId="1" fillId="77" borderId="35" xfId="0" applyFont="1" applyFill="1" applyBorder="1" applyAlignment="1">
      <alignment/>
    </xf>
    <xf numFmtId="0" fontId="1" fillId="77" borderId="36" xfId="0" applyFont="1" applyFill="1" applyBorder="1" applyAlignment="1">
      <alignment/>
    </xf>
    <xf numFmtId="0" fontId="28" fillId="77" borderId="35" xfId="0" applyFont="1" applyFill="1" applyBorder="1" applyAlignment="1">
      <alignment horizontal="right"/>
    </xf>
    <xf numFmtId="0" fontId="28" fillId="77" borderId="48" xfId="0" applyFont="1" applyFill="1" applyBorder="1" applyAlignment="1">
      <alignment horizontal="left"/>
    </xf>
    <xf numFmtId="0" fontId="28" fillId="77" borderId="49" xfId="0" applyFont="1" applyFill="1" applyBorder="1" applyAlignment="1">
      <alignment horizontal="left"/>
    </xf>
    <xf numFmtId="0" fontId="28" fillId="77" borderId="36" xfId="0" applyFont="1" applyFill="1" applyBorder="1" applyAlignment="1">
      <alignment horizontal="left"/>
    </xf>
    <xf numFmtId="0" fontId="28" fillId="77" borderId="35" xfId="0" applyFont="1" applyFill="1" applyBorder="1" applyAlignment="1">
      <alignment horizontal="left"/>
    </xf>
    <xf numFmtId="0" fontId="28" fillId="77" borderId="35" xfId="0" applyFont="1" applyFill="1" applyBorder="1" applyAlignment="1">
      <alignment/>
    </xf>
    <xf numFmtId="0" fontId="0" fillId="73" borderId="18" xfId="0" applyFont="1" applyFill="1" applyBorder="1" applyAlignment="1">
      <alignment horizontal="right"/>
    </xf>
    <xf numFmtId="0" fontId="28" fillId="74" borderId="24" xfId="0" applyFont="1" applyFill="1" applyBorder="1" applyAlignment="1">
      <alignment horizontal="right" wrapText="1"/>
    </xf>
    <xf numFmtId="0" fontId="28" fillId="74" borderId="13" xfId="0" applyFont="1" applyFill="1" applyBorder="1" applyAlignment="1">
      <alignment horizontal="left" wrapText="1"/>
    </xf>
    <xf numFmtId="0" fontId="28" fillId="74" borderId="18" xfId="0" applyFont="1" applyFill="1" applyBorder="1" applyAlignment="1">
      <alignment horizontal="left" wrapText="1"/>
    </xf>
    <xf numFmtId="0" fontId="28" fillId="74" borderId="24" xfId="0" applyFont="1" applyFill="1" applyBorder="1" applyAlignment="1">
      <alignment horizontal="left" wrapText="1"/>
    </xf>
    <xf numFmtId="0" fontId="1" fillId="78" borderId="24" xfId="0" applyFont="1" applyFill="1" applyBorder="1" applyAlignment="1">
      <alignment/>
    </xf>
    <xf numFmtId="0" fontId="1" fillId="78" borderId="18" xfId="0" applyFont="1" applyFill="1" applyBorder="1" applyAlignment="1">
      <alignment/>
    </xf>
    <xf numFmtId="0" fontId="28" fillId="78" borderId="24" xfId="0" applyFont="1" applyFill="1" applyBorder="1" applyAlignment="1">
      <alignment horizontal="right"/>
    </xf>
    <xf numFmtId="0" fontId="28" fillId="78" borderId="21" xfId="0" applyFont="1" applyFill="1" applyBorder="1" applyAlignment="1">
      <alignment horizontal="left"/>
    </xf>
    <xf numFmtId="0" fontId="28" fillId="78" borderId="13" xfId="0" applyFont="1" applyFill="1" applyBorder="1" applyAlignment="1">
      <alignment horizontal="left"/>
    </xf>
    <xf numFmtId="0" fontId="28" fillId="78" borderId="18" xfId="0" applyFont="1" applyFill="1" applyBorder="1" applyAlignment="1">
      <alignment horizontal="left"/>
    </xf>
    <xf numFmtId="0" fontId="28" fillId="78" borderId="24" xfId="0" applyFont="1" applyFill="1" applyBorder="1" applyAlignment="1">
      <alignment horizontal="left"/>
    </xf>
    <xf numFmtId="0" fontId="28" fillId="78" borderId="24" xfId="0" applyFont="1" applyFill="1" applyBorder="1" applyAlignment="1">
      <alignment/>
    </xf>
    <xf numFmtId="0" fontId="1" fillId="73" borderId="25" xfId="0" applyFont="1" applyFill="1" applyBorder="1" applyAlignment="1">
      <alignment/>
    </xf>
    <xf numFmtId="0" fontId="0" fillId="73" borderId="19" xfId="0" applyFont="1" applyFill="1" applyBorder="1" applyAlignment="1">
      <alignment horizontal="right"/>
    </xf>
    <xf numFmtId="0" fontId="28" fillId="73" borderId="25" xfId="0" applyFont="1" applyFill="1" applyBorder="1" applyAlignment="1">
      <alignment horizontal="right"/>
    </xf>
    <xf numFmtId="0" fontId="28" fillId="73" borderId="40" xfId="0" applyFont="1" applyFill="1" applyBorder="1" applyAlignment="1">
      <alignment horizontal="left"/>
    </xf>
    <xf numFmtId="0" fontId="28" fillId="73" borderId="16" xfId="0" applyFont="1" applyFill="1" applyBorder="1" applyAlignment="1">
      <alignment horizontal="left"/>
    </xf>
    <xf numFmtId="0" fontId="28" fillId="73" borderId="19" xfId="0" applyFont="1" applyFill="1" applyBorder="1" applyAlignment="1">
      <alignment horizontal="left"/>
    </xf>
    <xf numFmtId="0" fontId="28" fillId="74" borderId="25" xfId="0" applyFont="1" applyFill="1" applyBorder="1" applyAlignment="1">
      <alignment horizontal="right" wrapText="1"/>
    </xf>
    <xf numFmtId="0" fontId="28" fillId="74" borderId="40" xfId="0" applyFont="1" applyFill="1" applyBorder="1" applyAlignment="1">
      <alignment horizontal="left"/>
    </xf>
    <xf numFmtId="0" fontId="28" fillId="74" borderId="16" xfId="0" applyFont="1" applyFill="1" applyBorder="1" applyAlignment="1">
      <alignment horizontal="left" wrapText="1"/>
    </xf>
    <xf numFmtId="0" fontId="28" fillId="74" borderId="19" xfId="0" applyFont="1" applyFill="1" applyBorder="1" applyAlignment="1">
      <alignment horizontal="left" wrapText="1"/>
    </xf>
    <xf numFmtId="0" fontId="28" fillId="74" borderId="25" xfId="0" applyFont="1" applyFill="1" applyBorder="1" applyAlignment="1">
      <alignment horizontal="left" wrapText="1"/>
    </xf>
    <xf numFmtId="0" fontId="28" fillId="73" borderId="25" xfId="0" applyFont="1" applyFill="1" applyBorder="1" applyAlignment="1">
      <alignment horizontal="left"/>
    </xf>
    <xf numFmtId="0" fontId="28" fillId="73" borderId="25" xfId="0" applyFont="1" applyFill="1" applyBorder="1" applyAlignment="1">
      <alignment/>
    </xf>
    <xf numFmtId="0" fontId="1" fillId="79" borderId="35" xfId="0" applyFont="1" applyFill="1" applyBorder="1" applyAlignment="1">
      <alignment/>
    </xf>
    <xf numFmtId="0" fontId="1" fillId="79" borderId="36" xfId="0" applyFont="1" applyFill="1" applyBorder="1" applyAlignment="1">
      <alignment/>
    </xf>
    <xf numFmtId="0" fontId="1" fillId="80" borderId="24" xfId="0" applyFont="1" applyFill="1" applyBorder="1" applyAlignment="1">
      <alignment/>
    </xf>
    <xf numFmtId="0" fontId="0" fillId="80" borderId="18" xfId="0" applyFont="1" applyFill="1" applyBorder="1" applyAlignment="1">
      <alignment horizontal="right"/>
    </xf>
    <xf numFmtId="0" fontId="28" fillId="79" borderId="35" xfId="0" applyFont="1" applyFill="1" applyBorder="1" applyAlignment="1">
      <alignment horizontal="right"/>
    </xf>
    <xf numFmtId="0" fontId="28" fillId="79" borderId="36" xfId="0" applyFont="1" applyFill="1" applyBorder="1" applyAlignment="1">
      <alignment horizontal="left"/>
    </xf>
    <xf numFmtId="0" fontId="28" fillId="80" borderId="24" xfId="0" applyFont="1" applyFill="1" applyBorder="1" applyAlignment="1">
      <alignment horizontal="right"/>
    </xf>
    <xf numFmtId="0" fontId="28" fillId="80" borderId="18" xfId="0" applyFont="1" applyFill="1" applyBorder="1" applyAlignment="1">
      <alignment horizontal="left"/>
    </xf>
    <xf numFmtId="0" fontId="28" fillId="79" borderId="48" xfId="0" applyFont="1" applyFill="1" applyBorder="1" applyAlignment="1">
      <alignment horizontal="left"/>
    </xf>
    <xf numFmtId="0" fontId="28" fillId="80" borderId="21" xfId="0" applyFont="1" applyFill="1" applyBorder="1" applyAlignment="1">
      <alignment horizontal="left"/>
    </xf>
    <xf numFmtId="0" fontId="28" fillId="79" borderId="49" xfId="0" applyFont="1" applyFill="1" applyBorder="1" applyAlignment="1">
      <alignment horizontal="left"/>
    </xf>
    <xf numFmtId="0" fontId="28" fillId="80" borderId="13" xfId="0" applyFont="1" applyFill="1" applyBorder="1" applyAlignment="1">
      <alignment horizontal="left"/>
    </xf>
    <xf numFmtId="0" fontId="28" fillId="79" borderId="35" xfId="0" applyFont="1" applyFill="1" applyBorder="1" applyAlignment="1">
      <alignment horizontal="left"/>
    </xf>
    <xf numFmtId="0" fontId="0" fillId="81" borderId="0" xfId="0" applyFill="1" applyAlignment="1">
      <alignment/>
    </xf>
    <xf numFmtId="0" fontId="1" fillId="80" borderId="25" xfId="0" applyFont="1" applyFill="1" applyBorder="1" applyAlignment="1">
      <alignment/>
    </xf>
    <xf numFmtId="0" fontId="0" fillId="80" borderId="19" xfId="0" applyFont="1" applyFill="1" applyBorder="1" applyAlignment="1">
      <alignment horizontal="right"/>
    </xf>
    <xf numFmtId="0" fontId="28" fillId="80" borderId="25" xfId="0" applyFont="1" applyFill="1" applyBorder="1" applyAlignment="1">
      <alignment horizontal="right"/>
    </xf>
    <xf numFmtId="0" fontId="28" fillId="80" borderId="40" xfId="0" applyFont="1" applyFill="1" applyBorder="1" applyAlignment="1">
      <alignment horizontal="left"/>
    </xf>
    <xf numFmtId="0" fontId="28" fillId="80" borderId="16" xfId="0" applyFont="1" applyFill="1" applyBorder="1" applyAlignment="1">
      <alignment horizontal="left"/>
    </xf>
    <xf numFmtId="0" fontId="28" fillId="80" borderId="19" xfId="0" applyFont="1" applyFill="1" applyBorder="1" applyAlignment="1">
      <alignment horizontal="left"/>
    </xf>
    <xf numFmtId="0" fontId="1" fillId="82" borderId="0" xfId="0" applyFont="1" applyFill="1" applyBorder="1" applyAlignment="1">
      <alignment/>
    </xf>
    <xf numFmtId="0" fontId="30" fillId="83" borderId="26" xfId="0" applyFont="1" applyFill="1" applyBorder="1" applyAlignment="1">
      <alignment/>
    </xf>
    <xf numFmtId="0" fontId="30" fillId="83" borderId="52" xfId="0" applyFont="1" applyFill="1" applyBorder="1" applyAlignment="1">
      <alignment horizontal="left"/>
    </xf>
    <xf numFmtId="0" fontId="30" fillId="83" borderId="44" xfId="0" applyFont="1" applyFill="1" applyBorder="1" applyAlignment="1">
      <alignment horizontal="left"/>
    </xf>
    <xf numFmtId="0" fontId="30" fillId="83" borderId="43" xfId="0" applyFont="1" applyFill="1" applyBorder="1" applyAlignment="1">
      <alignment horizontal="left"/>
    </xf>
    <xf numFmtId="0" fontId="28" fillId="83" borderId="26" xfId="0" applyFont="1" applyFill="1" applyBorder="1" applyAlignment="1">
      <alignment horizontal="right"/>
    </xf>
    <xf numFmtId="0" fontId="28" fillId="47" borderId="44" xfId="0" applyFont="1" applyFill="1" applyBorder="1" applyAlignment="1">
      <alignment horizontal="left" wrapText="1"/>
    </xf>
    <xf numFmtId="0" fontId="28" fillId="47" borderId="43" xfId="0" applyFont="1" applyFill="1" applyBorder="1" applyAlignment="1">
      <alignment horizontal="left" wrapText="1"/>
    </xf>
    <xf numFmtId="0" fontId="1" fillId="83" borderId="26" xfId="0" applyFont="1" applyFill="1" applyBorder="1" applyAlignment="1">
      <alignment/>
    </xf>
    <xf numFmtId="0" fontId="0" fillId="83" borderId="52" xfId="0" applyFont="1" applyFill="1" applyBorder="1" applyAlignment="1">
      <alignment horizontal="right"/>
    </xf>
    <xf numFmtId="0" fontId="28" fillId="84" borderId="24" xfId="0" applyFont="1" applyFill="1" applyBorder="1" applyAlignment="1">
      <alignment horizontal="right"/>
    </xf>
    <xf numFmtId="0" fontId="28" fillId="84" borderId="18" xfId="0" applyFont="1" applyFill="1" applyBorder="1" applyAlignment="1">
      <alignment horizontal="left"/>
    </xf>
    <xf numFmtId="0" fontId="28" fillId="84" borderId="21" xfId="0" applyFont="1" applyFill="1" applyBorder="1" applyAlignment="1">
      <alignment horizontal="left"/>
    </xf>
    <xf numFmtId="0" fontId="28" fillId="85" borderId="21" xfId="0" applyFont="1" applyFill="1" applyBorder="1" applyAlignment="1">
      <alignment horizontal="left"/>
    </xf>
    <xf numFmtId="0" fontId="28" fillId="84" borderId="13" xfId="0" applyFont="1" applyFill="1" applyBorder="1" applyAlignment="1">
      <alignment horizontal="left"/>
    </xf>
    <xf numFmtId="0" fontId="28" fillId="85" borderId="13" xfId="0" applyFont="1" applyFill="1" applyBorder="1" applyAlignment="1">
      <alignment horizontal="left"/>
    </xf>
    <xf numFmtId="0" fontId="28" fillId="85" borderId="24" xfId="0" applyFont="1" applyFill="1" applyBorder="1" applyAlignment="1">
      <alignment horizontal="right"/>
    </xf>
    <xf numFmtId="0" fontId="28" fillId="85" borderId="18" xfId="0" applyFont="1" applyFill="1" applyBorder="1" applyAlignment="1">
      <alignment horizontal="left"/>
    </xf>
    <xf numFmtId="0" fontId="28" fillId="47" borderId="40" xfId="0" applyFont="1" applyFill="1" applyBorder="1" applyAlignment="1">
      <alignment horizontal="left" wrapText="1"/>
    </xf>
    <xf numFmtId="0" fontId="28" fillId="47" borderId="16" xfId="0" applyFont="1" applyFill="1" applyBorder="1" applyAlignment="1">
      <alignment horizontal="left" wrapText="1"/>
    </xf>
    <xf numFmtId="0" fontId="28" fillId="83" borderId="25" xfId="0" applyFont="1" applyFill="1" applyBorder="1" applyAlignment="1">
      <alignment horizontal="right"/>
    </xf>
    <xf numFmtId="0" fontId="28" fillId="47" borderId="19" xfId="0" applyFont="1" applyFill="1" applyBorder="1" applyAlignment="1">
      <alignment horizontal="left" wrapText="1"/>
    </xf>
    <xf numFmtId="0" fontId="28" fillId="84" borderId="24" xfId="0" applyFont="1" applyFill="1" applyBorder="1" applyAlignment="1">
      <alignment/>
    </xf>
    <xf numFmtId="0" fontId="1" fillId="84" borderId="24" xfId="0" applyFont="1" applyFill="1" applyBorder="1" applyAlignment="1">
      <alignment/>
    </xf>
    <xf numFmtId="0" fontId="0" fillId="84" borderId="18" xfId="0" applyFont="1" applyFill="1" applyBorder="1" applyAlignment="1">
      <alignment horizontal="right"/>
    </xf>
    <xf numFmtId="0" fontId="1" fillId="84" borderId="18" xfId="0" applyFont="1" applyFill="1" applyBorder="1" applyAlignment="1">
      <alignment/>
    </xf>
    <xf numFmtId="0" fontId="1" fillId="86" borderId="35" xfId="0" applyFont="1" applyFill="1" applyBorder="1" applyAlignment="1">
      <alignment/>
    </xf>
    <xf numFmtId="0" fontId="1" fillId="86" borderId="36" xfId="0" applyFont="1" applyFill="1" applyBorder="1" applyAlignment="1">
      <alignment/>
    </xf>
    <xf numFmtId="0" fontId="28" fillId="86" borderId="35" xfId="0" applyFont="1" applyFill="1" applyBorder="1" applyAlignment="1">
      <alignment horizontal="right"/>
    </xf>
    <xf numFmtId="0" fontId="28" fillId="86" borderId="48" xfId="0" applyFont="1" applyFill="1" applyBorder="1" applyAlignment="1">
      <alignment horizontal="left"/>
    </xf>
    <xf numFmtId="0" fontId="28" fillId="86" borderId="49" xfId="0" applyFont="1" applyFill="1" applyBorder="1" applyAlignment="1">
      <alignment horizontal="left"/>
    </xf>
    <xf numFmtId="0" fontId="28" fillId="86" borderId="36" xfId="0" applyFont="1" applyFill="1" applyBorder="1" applyAlignment="1">
      <alignment horizontal="left"/>
    </xf>
    <xf numFmtId="0" fontId="28" fillId="86" borderId="35" xfId="0" applyFont="1" applyFill="1" applyBorder="1" applyAlignment="1">
      <alignment/>
    </xf>
    <xf numFmtId="0" fontId="0" fillId="87" borderId="0" xfId="0" applyFill="1" applyAlignment="1">
      <alignment/>
    </xf>
    <xf numFmtId="0" fontId="1" fillId="84" borderId="25" xfId="0" applyFont="1" applyFill="1" applyBorder="1" applyAlignment="1">
      <alignment/>
    </xf>
    <xf numFmtId="0" fontId="1" fillId="84" borderId="19" xfId="0" applyFont="1" applyFill="1" applyBorder="1" applyAlignment="1">
      <alignment/>
    </xf>
    <xf numFmtId="0" fontId="28" fillId="84" borderId="25" xfId="0" applyFont="1" applyFill="1" applyBorder="1" applyAlignment="1">
      <alignment horizontal="right"/>
    </xf>
    <xf numFmtId="0" fontId="28" fillId="84" borderId="40" xfId="0" applyFont="1" applyFill="1" applyBorder="1" applyAlignment="1">
      <alignment horizontal="left"/>
    </xf>
    <xf numFmtId="0" fontId="28" fillId="84" borderId="16" xfId="0" applyFont="1" applyFill="1" applyBorder="1" applyAlignment="1">
      <alignment horizontal="left"/>
    </xf>
    <xf numFmtId="0" fontId="28" fillId="84" borderId="19" xfId="0" applyFont="1" applyFill="1" applyBorder="1" applyAlignment="1">
      <alignment horizontal="left"/>
    </xf>
    <xf numFmtId="0" fontId="28" fillId="85" borderId="16" xfId="0" applyFont="1" applyFill="1" applyBorder="1" applyAlignment="1">
      <alignment horizontal="left"/>
    </xf>
    <xf numFmtId="0" fontId="28" fillId="85" borderId="19" xfId="0" applyFont="1" applyFill="1" applyBorder="1" applyAlignment="1">
      <alignment horizontal="left"/>
    </xf>
    <xf numFmtId="0" fontId="28" fillId="85" borderId="25" xfId="0" applyFont="1" applyFill="1" applyBorder="1" applyAlignment="1">
      <alignment horizontal="right"/>
    </xf>
    <xf numFmtId="0" fontId="28" fillId="84" borderId="25" xfId="0" applyFont="1" applyFill="1" applyBorder="1" applyAlignment="1">
      <alignment/>
    </xf>
    <xf numFmtId="0" fontId="28" fillId="88" borderId="24" xfId="0" applyFont="1" applyFill="1" applyBorder="1" applyAlignment="1">
      <alignment horizontal="right"/>
    </xf>
    <xf numFmtId="0" fontId="52" fillId="89" borderId="18" xfId="0" applyFont="1" applyFill="1" applyBorder="1" applyAlignment="1">
      <alignment horizontal="left"/>
    </xf>
    <xf numFmtId="0" fontId="28" fillId="88" borderId="24" xfId="0" applyFont="1" applyFill="1" applyBorder="1" applyAlignment="1">
      <alignment horizontal="left"/>
    </xf>
    <xf numFmtId="0" fontId="28" fillId="88" borderId="18" xfId="0" applyFont="1" applyFill="1" applyBorder="1" applyAlignment="1">
      <alignment horizontal="left"/>
    </xf>
    <xf numFmtId="0" fontId="28" fillId="88" borderId="21" xfId="0" applyFont="1" applyFill="1" applyBorder="1" applyAlignment="1">
      <alignment horizontal="left"/>
    </xf>
    <xf numFmtId="0" fontId="28" fillId="89" borderId="21" xfId="0" applyFont="1" applyFill="1" applyBorder="1" applyAlignment="1">
      <alignment horizontal="left"/>
    </xf>
    <xf numFmtId="0" fontId="28" fillId="88" borderId="13" xfId="0" applyFont="1" applyFill="1" applyBorder="1" applyAlignment="1">
      <alignment horizontal="left"/>
    </xf>
    <xf numFmtId="0" fontId="52" fillId="89" borderId="13" xfId="0" applyFont="1" applyFill="1" applyBorder="1" applyAlignment="1">
      <alignment horizontal="left"/>
    </xf>
    <xf numFmtId="0" fontId="52" fillId="89" borderId="21" xfId="0" applyFont="1" applyFill="1" applyBorder="1" applyAlignment="1">
      <alignment horizontal="left"/>
    </xf>
    <xf numFmtId="0" fontId="1" fillId="90" borderId="35" xfId="0" applyFont="1" applyFill="1" applyBorder="1" applyAlignment="1">
      <alignment/>
    </xf>
    <xf numFmtId="0" fontId="1" fillId="90" borderId="36" xfId="0" applyFont="1" applyFill="1" applyBorder="1" applyAlignment="1">
      <alignment/>
    </xf>
    <xf numFmtId="0" fontId="1" fillId="88" borderId="24" xfId="0" applyFont="1" applyFill="1" applyBorder="1" applyAlignment="1">
      <alignment/>
    </xf>
    <xf numFmtId="0" fontId="1" fillId="88" borderId="18" xfId="0" applyFont="1" applyFill="1" applyBorder="1" applyAlignment="1">
      <alignment/>
    </xf>
    <xf numFmtId="0" fontId="0" fillId="88" borderId="18" xfId="0" applyFont="1" applyFill="1" applyBorder="1" applyAlignment="1">
      <alignment horizontal="right"/>
    </xf>
    <xf numFmtId="0" fontId="28" fillId="90" borderId="35" xfId="0" applyFont="1" applyFill="1" applyBorder="1" applyAlignment="1">
      <alignment horizontal="left"/>
    </xf>
    <xf numFmtId="0" fontId="28" fillId="90" borderId="36" xfId="0" applyFont="1" applyFill="1" applyBorder="1" applyAlignment="1">
      <alignment horizontal="left"/>
    </xf>
    <xf numFmtId="0" fontId="28" fillId="90" borderId="48" xfId="0" applyFont="1" applyFill="1" applyBorder="1" applyAlignment="1">
      <alignment horizontal="left"/>
    </xf>
    <xf numFmtId="0" fontId="28" fillId="90" borderId="49" xfId="0" applyFont="1" applyFill="1" applyBorder="1" applyAlignment="1">
      <alignment horizontal="left"/>
    </xf>
    <xf numFmtId="0" fontId="28" fillId="90" borderId="35" xfId="0" applyFont="1" applyFill="1" applyBorder="1" applyAlignment="1">
      <alignment horizontal="right"/>
    </xf>
    <xf numFmtId="0" fontId="28" fillId="90" borderId="35" xfId="0" applyFont="1" applyFill="1" applyBorder="1" applyAlignment="1">
      <alignment/>
    </xf>
    <xf numFmtId="0" fontId="28" fillId="88" borderId="24" xfId="0" applyFont="1" applyFill="1" applyBorder="1" applyAlignment="1">
      <alignment/>
    </xf>
    <xf numFmtId="0" fontId="1" fillId="91" borderId="18" xfId="0" applyFont="1" applyFill="1" applyBorder="1" applyAlignment="1">
      <alignment/>
    </xf>
    <xf numFmtId="0" fontId="28" fillId="91" borderId="24" xfId="0" applyFont="1" applyFill="1" applyBorder="1" applyAlignment="1">
      <alignment horizontal="right"/>
    </xf>
    <xf numFmtId="0" fontId="28" fillId="91" borderId="21" xfId="0" applyFont="1" applyFill="1" applyBorder="1" applyAlignment="1">
      <alignment horizontal="left"/>
    </xf>
    <xf numFmtId="0" fontId="28" fillId="91" borderId="13" xfId="0" applyFont="1" applyFill="1" applyBorder="1" applyAlignment="1">
      <alignment horizontal="left"/>
    </xf>
    <xf numFmtId="0" fontId="52" fillId="92" borderId="18" xfId="0" applyFont="1" applyFill="1" applyBorder="1" applyAlignment="1">
      <alignment horizontal="left"/>
    </xf>
    <xf numFmtId="0" fontId="52" fillId="92" borderId="21" xfId="0" applyFont="1" applyFill="1" applyBorder="1" applyAlignment="1">
      <alignment horizontal="left"/>
    </xf>
    <xf numFmtId="0" fontId="52" fillId="92" borderId="13" xfId="0" applyFont="1" applyFill="1" applyBorder="1" applyAlignment="1">
      <alignment horizontal="left"/>
    </xf>
    <xf numFmtId="0" fontId="28" fillId="91" borderId="18" xfId="0" applyFont="1" applyFill="1" applyBorder="1" applyAlignment="1">
      <alignment horizontal="left"/>
    </xf>
    <xf numFmtId="0" fontId="28" fillId="91" borderId="24" xfId="0" applyFont="1" applyFill="1" applyBorder="1" applyAlignment="1">
      <alignment horizontal="left"/>
    </xf>
    <xf numFmtId="0" fontId="28" fillId="91" borderId="24" xfId="0" applyFont="1" applyFill="1" applyBorder="1" applyAlignment="1">
      <alignment/>
    </xf>
    <xf numFmtId="0" fontId="1" fillId="91" borderId="24" xfId="0" applyFont="1" applyFill="1" applyBorder="1" applyAlignment="1">
      <alignment/>
    </xf>
    <xf numFmtId="0" fontId="1" fillId="88" borderId="25" xfId="0" applyFont="1" applyFill="1" applyBorder="1" applyAlignment="1">
      <alignment/>
    </xf>
    <xf numFmtId="0" fontId="0" fillId="88" borderId="19" xfId="0" applyFont="1" applyFill="1" applyBorder="1" applyAlignment="1">
      <alignment horizontal="right"/>
    </xf>
    <xf numFmtId="0" fontId="28" fillId="88" borderId="25" xfId="0" applyFont="1" applyFill="1" applyBorder="1" applyAlignment="1">
      <alignment horizontal="right"/>
    </xf>
    <xf numFmtId="0" fontId="28" fillId="89" borderId="40" xfId="0" applyFont="1" applyFill="1" applyBorder="1" applyAlignment="1">
      <alignment horizontal="left"/>
    </xf>
    <xf numFmtId="0" fontId="28" fillId="88" borderId="16" xfId="0" applyFont="1" applyFill="1" applyBorder="1" applyAlignment="1">
      <alignment horizontal="left"/>
    </xf>
    <xf numFmtId="0" fontId="28" fillId="88" borderId="19" xfId="0" applyFont="1" applyFill="1" applyBorder="1" applyAlignment="1">
      <alignment horizontal="left"/>
    </xf>
    <xf numFmtId="0" fontId="28" fillId="89" borderId="16" xfId="0" applyFont="1" applyFill="1" applyBorder="1" applyAlignment="1">
      <alignment horizontal="left"/>
    </xf>
    <xf numFmtId="0" fontId="28" fillId="89" borderId="19" xfId="0" applyFont="1" applyFill="1" applyBorder="1" applyAlignment="1">
      <alignment horizontal="left"/>
    </xf>
    <xf numFmtId="0" fontId="28" fillId="89" borderId="25" xfId="0" applyFont="1" applyFill="1" applyBorder="1" applyAlignment="1">
      <alignment horizontal="left"/>
    </xf>
    <xf numFmtId="0" fontId="28" fillId="88" borderId="40" xfId="0" applyFont="1" applyFill="1" applyBorder="1" applyAlignment="1">
      <alignment horizontal="left"/>
    </xf>
    <xf numFmtId="0" fontId="28" fillId="88" borderId="25" xfId="0" applyFont="1" applyFill="1" applyBorder="1" applyAlignment="1">
      <alignment horizontal="left"/>
    </xf>
    <xf numFmtId="0" fontId="28" fillId="88" borderId="25" xfId="0" applyFont="1" applyFill="1" applyBorder="1" applyAlignment="1">
      <alignment/>
    </xf>
    <xf numFmtId="0" fontId="1" fillId="93" borderId="35" xfId="0" applyFont="1" applyFill="1" applyBorder="1" applyAlignment="1">
      <alignment/>
    </xf>
    <xf numFmtId="0" fontId="1" fillId="94" borderId="36" xfId="0" applyFont="1" applyFill="1" applyBorder="1" applyAlignment="1">
      <alignment/>
    </xf>
    <xf numFmtId="0" fontId="1" fillId="95" borderId="24" xfId="0" applyFont="1" applyFill="1" applyBorder="1" applyAlignment="1">
      <alignment/>
    </xf>
    <xf numFmtId="0" fontId="0" fillId="96" borderId="18" xfId="0" applyFont="1" applyFill="1" applyBorder="1" applyAlignment="1">
      <alignment horizontal="right"/>
    </xf>
    <xf numFmtId="0" fontId="1" fillId="97" borderId="26" xfId="0" applyFont="1" applyFill="1" applyBorder="1" applyAlignment="1">
      <alignment/>
    </xf>
    <xf numFmtId="0" fontId="1" fillId="97" borderId="52" xfId="0" applyFont="1" applyFill="1" applyBorder="1" applyAlignment="1">
      <alignment horizontal="left"/>
    </xf>
    <xf numFmtId="0" fontId="28" fillId="94" borderId="35" xfId="0" applyFont="1" applyFill="1" applyBorder="1" applyAlignment="1">
      <alignment horizontal="left"/>
    </xf>
    <xf numFmtId="0" fontId="28" fillId="94" borderId="36" xfId="0" applyFont="1" applyFill="1" applyBorder="1" applyAlignment="1">
      <alignment horizontal="left"/>
    </xf>
    <xf numFmtId="0" fontId="28" fillId="96" borderId="24" xfId="0" applyFont="1" applyFill="1" applyBorder="1" applyAlignment="1">
      <alignment horizontal="right"/>
    </xf>
    <xf numFmtId="0" fontId="28" fillId="96" borderId="18" xfId="0" applyFont="1" applyFill="1" applyBorder="1" applyAlignment="1">
      <alignment horizontal="left"/>
    </xf>
    <xf numFmtId="0" fontId="28" fillId="97" borderId="26" xfId="0" applyFont="1" applyFill="1" applyBorder="1" applyAlignment="1">
      <alignment horizontal="right"/>
    </xf>
    <xf numFmtId="0" fontId="30" fillId="97" borderId="52" xfId="0" applyFont="1" applyFill="1" applyBorder="1" applyAlignment="1">
      <alignment horizontal="left"/>
    </xf>
    <xf numFmtId="0" fontId="28" fillId="94" borderId="49" xfId="0" applyFont="1" applyFill="1" applyBorder="1" applyAlignment="1">
      <alignment horizontal="left"/>
    </xf>
    <xf numFmtId="0" fontId="28" fillId="98" borderId="13" xfId="0" applyFont="1" applyFill="1" applyBorder="1" applyAlignment="1">
      <alignment horizontal="left"/>
    </xf>
    <xf numFmtId="0" fontId="28" fillId="99" borderId="43" xfId="0" applyFont="1" applyFill="1" applyBorder="1" applyAlignment="1">
      <alignment horizontal="left"/>
    </xf>
    <xf numFmtId="0" fontId="28" fillId="94" borderId="48" xfId="0" applyFont="1" applyFill="1" applyBorder="1" applyAlignment="1">
      <alignment horizontal="left"/>
    </xf>
    <xf numFmtId="0" fontId="28" fillId="96" borderId="21" xfId="0" applyFont="1" applyFill="1" applyBorder="1" applyAlignment="1">
      <alignment horizontal="left"/>
    </xf>
    <xf numFmtId="0" fontId="30" fillId="97" borderId="44" xfId="0" applyFont="1" applyFill="1" applyBorder="1" applyAlignment="1">
      <alignment horizontal="left"/>
    </xf>
    <xf numFmtId="0" fontId="28" fillId="98" borderId="16" xfId="0" applyFont="1" applyFill="1" applyBorder="1" applyAlignment="1">
      <alignment horizontal="left"/>
    </xf>
    <xf numFmtId="0" fontId="28" fillId="98" borderId="11" xfId="0" applyFont="1" applyFill="1" applyBorder="1" applyAlignment="1">
      <alignment horizontal="left"/>
    </xf>
    <xf numFmtId="0" fontId="28" fillId="99" borderId="44" xfId="0" applyFont="1" applyFill="1" applyBorder="1" applyAlignment="1">
      <alignment horizontal="left"/>
    </xf>
    <xf numFmtId="0" fontId="28" fillId="98" borderId="24" xfId="0" applyFont="1" applyFill="1" applyBorder="1" applyAlignment="1">
      <alignment/>
    </xf>
    <xf numFmtId="0" fontId="28" fillId="98" borderId="18" xfId="0" applyFont="1" applyFill="1" applyBorder="1" applyAlignment="1">
      <alignment horizontal="left"/>
    </xf>
    <xf numFmtId="0" fontId="30" fillId="97" borderId="26" xfId="0" applyFont="1" applyFill="1" applyBorder="1" applyAlignment="1">
      <alignment/>
    </xf>
    <xf numFmtId="0" fontId="28" fillId="99" borderId="52" xfId="0" applyFont="1" applyFill="1" applyBorder="1" applyAlignment="1">
      <alignment horizontal="left"/>
    </xf>
    <xf numFmtId="0" fontId="28" fillId="98" borderId="21" xfId="0" applyFont="1" applyFill="1" applyBorder="1" applyAlignment="1">
      <alignment horizontal="left"/>
    </xf>
    <xf numFmtId="0" fontId="28" fillId="96" borderId="24" xfId="0" applyFont="1" applyFill="1" applyBorder="1" applyAlignment="1">
      <alignment horizontal="left"/>
    </xf>
    <xf numFmtId="0" fontId="28" fillId="94" borderId="35" xfId="0" applyFont="1" applyFill="1" applyBorder="1" applyAlignment="1">
      <alignment horizontal="right"/>
    </xf>
    <xf numFmtId="0" fontId="28" fillId="99" borderId="26" xfId="0" applyFont="1" applyFill="1" applyBorder="1" applyAlignment="1">
      <alignment horizontal="right"/>
    </xf>
    <xf numFmtId="0" fontId="28" fillId="96" borderId="13" xfId="0" applyFont="1" applyFill="1" applyBorder="1" applyAlignment="1">
      <alignment horizontal="left"/>
    </xf>
    <xf numFmtId="0" fontId="30" fillId="97" borderId="43" xfId="0" applyFont="1" applyFill="1" applyBorder="1" applyAlignment="1">
      <alignment horizontal="left"/>
    </xf>
    <xf numFmtId="0" fontId="30" fillId="97" borderId="26" xfId="0" applyFont="1" applyFill="1" applyBorder="1" applyAlignment="1">
      <alignment horizontal="left"/>
    </xf>
    <xf numFmtId="0" fontId="28" fillId="94" borderId="35" xfId="0" applyFont="1" applyFill="1" applyBorder="1" applyAlignment="1">
      <alignment/>
    </xf>
    <xf numFmtId="0" fontId="28" fillId="96" borderId="24" xfId="0" applyFont="1" applyFill="1" applyBorder="1" applyAlignment="1">
      <alignment/>
    </xf>
    <xf numFmtId="0" fontId="30" fillId="97" borderId="26" xfId="0" applyFont="1" applyFill="1" applyBorder="1" applyAlignment="1">
      <alignment horizontal="right"/>
    </xf>
    <xf numFmtId="0" fontId="28" fillId="68" borderId="23" xfId="0" applyFont="1" applyFill="1" applyBorder="1" applyAlignment="1">
      <alignment horizontal="right"/>
    </xf>
    <xf numFmtId="0" fontId="28" fillId="55" borderId="14" xfId="0" applyFont="1" applyFill="1" applyBorder="1" applyAlignment="1">
      <alignment horizontal="right"/>
    </xf>
    <xf numFmtId="0" fontId="28" fillId="56" borderId="14" xfId="0" applyFont="1" applyFill="1" applyBorder="1" applyAlignment="1">
      <alignment horizontal="right"/>
    </xf>
    <xf numFmtId="0" fontId="28" fillId="55" borderId="15" xfId="0" applyFont="1" applyFill="1" applyBorder="1" applyAlignment="1">
      <alignment horizontal="right"/>
    </xf>
    <xf numFmtId="0" fontId="1" fillId="63" borderId="42" xfId="0" applyFont="1" applyFill="1" applyBorder="1" applyAlignment="1">
      <alignment/>
    </xf>
    <xf numFmtId="0" fontId="1" fillId="63" borderId="41" xfId="0" applyFont="1" applyFill="1" applyBorder="1" applyAlignment="1">
      <alignment/>
    </xf>
    <xf numFmtId="0" fontId="1" fillId="58" borderId="35" xfId="0" applyFont="1" applyFill="1" applyBorder="1" applyAlignment="1">
      <alignment/>
    </xf>
    <xf numFmtId="0" fontId="1" fillId="58" borderId="36" xfId="0" applyFont="1" applyFill="1" applyBorder="1" applyAlignment="1">
      <alignment/>
    </xf>
    <xf numFmtId="0" fontId="1" fillId="68" borderId="24" xfId="0" applyFont="1" applyFill="1" applyBorder="1" applyAlignment="1">
      <alignment/>
    </xf>
    <xf numFmtId="0" fontId="1" fillId="68" borderId="18" xfId="0" applyFont="1" applyFill="1" applyBorder="1" applyAlignment="1">
      <alignment/>
    </xf>
    <xf numFmtId="0" fontId="1" fillId="55" borderId="24" xfId="0" applyFont="1" applyFill="1" applyBorder="1" applyAlignment="1">
      <alignment/>
    </xf>
    <xf numFmtId="0" fontId="1" fillId="55" borderId="18" xfId="0" applyFont="1" applyFill="1" applyBorder="1" applyAlignment="1">
      <alignment/>
    </xf>
    <xf numFmtId="0" fontId="1" fillId="56" borderId="24" xfId="0" applyFont="1" applyFill="1" applyBorder="1" applyAlignment="1">
      <alignment/>
    </xf>
    <xf numFmtId="0" fontId="0" fillId="56" borderId="18" xfId="0" applyFont="1" applyFill="1" applyBorder="1" applyAlignment="1">
      <alignment horizontal="right"/>
    </xf>
    <xf numFmtId="0" fontId="0" fillId="56" borderId="18" xfId="0" applyFont="1" applyFill="1" applyBorder="1" applyAlignment="1">
      <alignment horizontal="right"/>
    </xf>
    <xf numFmtId="0" fontId="1" fillId="55" borderId="26" xfId="0" applyFont="1" applyFill="1" applyBorder="1" applyAlignment="1">
      <alignment/>
    </xf>
    <xf numFmtId="0" fontId="1" fillId="55" borderId="52" xfId="0" applyFont="1" applyFill="1" applyBorder="1" applyAlignment="1">
      <alignment/>
    </xf>
    <xf numFmtId="0" fontId="5" fillId="0" borderId="17" xfId="0" applyFont="1" applyBorder="1" applyAlignment="1">
      <alignment/>
    </xf>
    <xf numFmtId="0" fontId="1" fillId="39" borderId="29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0" fillId="100" borderId="42" xfId="0" applyFill="1" applyBorder="1" applyAlignment="1">
      <alignment/>
    </xf>
    <xf numFmtId="0" fontId="0" fillId="100" borderId="23" xfId="0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1" fillId="100" borderId="42" xfId="0" applyFont="1" applyFill="1" applyBorder="1" applyAlignment="1">
      <alignment/>
    </xf>
    <xf numFmtId="0" fontId="1" fillId="100" borderId="23" xfId="0" applyFont="1" applyFill="1" applyBorder="1" applyAlignment="1">
      <alignment/>
    </xf>
    <xf numFmtId="0" fontId="0" fillId="100" borderId="42" xfId="0" applyFill="1" applyBorder="1" applyAlignment="1">
      <alignment horizontal="right"/>
    </xf>
    <xf numFmtId="0" fontId="0" fillId="100" borderId="23" xfId="0" applyFont="1" applyFill="1" applyBorder="1" applyAlignment="1">
      <alignment horizontal="center"/>
    </xf>
    <xf numFmtId="0" fontId="0" fillId="100" borderId="42" xfId="0" applyFont="1" applyFill="1" applyBorder="1" applyAlignment="1">
      <alignment horizontal="center"/>
    </xf>
    <xf numFmtId="0" fontId="0" fillId="100" borderId="23" xfId="0" applyFill="1" applyBorder="1" applyAlignment="1">
      <alignment horizontal="center"/>
    </xf>
    <xf numFmtId="0" fontId="0" fillId="100" borderId="42" xfId="0" applyFill="1" applyBorder="1" applyAlignment="1">
      <alignment/>
    </xf>
    <xf numFmtId="0" fontId="0" fillId="100" borderId="41" xfId="0" applyFill="1" applyBorder="1" applyAlignment="1">
      <alignment/>
    </xf>
    <xf numFmtId="0" fontId="28" fillId="35" borderId="41" xfId="0" applyFont="1" applyFill="1" applyBorder="1" applyAlignment="1">
      <alignment horizontal="left"/>
    </xf>
    <xf numFmtId="0" fontId="28" fillId="34" borderId="56" xfId="0" applyFont="1" applyFill="1" applyBorder="1" applyAlignment="1">
      <alignment horizontal="left"/>
    </xf>
    <xf numFmtId="0" fontId="28" fillId="34" borderId="39" xfId="0" applyFont="1" applyFill="1" applyBorder="1" applyAlignment="1">
      <alignment horizontal="left"/>
    </xf>
    <xf numFmtId="0" fontId="28" fillId="34" borderId="43" xfId="0" applyFont="1" applyFill="1" applyBorder="1" applyAlignment="1">
      <alignment horizontal="left"/>
    </xf>
    <xf numFmtId="0" fontId="28" fillId="34" borderId="52" xfId="0" applyFont="1" applyFill="1" applyBorder="1" applyAlignment="1">
      <alignment horizontal="left"/>
    </xf>
    <xf numFmtId="0" fontId="1" fillId="101" borderId="57" xfId="0" applyFont="1" applyFill="1" applyBorder="1" applyAlignment="1">
      <alignment/>
    </xf>
    <xf numFmtId="0" fontId="1" fillId="101" borderId="57" xfId="0" applyFont="1" applyFill="1" applyBorder="1" applyAlignment="1">
      <alignment horizontal="center"/>
    </xf>
    <xf numFmtId="0" fontId="1" fillId="101" borderId="57" xfId="0" applyFont="1" applyFill="1" applyBorder="1" applyAlignment="1">
      <alignment/>
    </xf>
    <xf numFmtId="0" fontId="1" fillId="101" borderId="58" xfId="0" applyFont="1" applyFill="1" applyBorder="1" applyAlignment="1">
      <alignment/>
    </xf>
    <xf numFmtId="0" fontId="1" fillId="101" borderId="27" xfId="0" applyFont="1" applyFill="1" applyBorder="1" applyAlignment="1">
      <alignment horizontal="right"/>
    </xf>
    <xf numFmtId="0" fontId="1" fillId="101" borderId="27" xfId="0" applyFont="1" applyFill="1" applyBorder="1" applyAlignment="1">
      <alignment/>
    </xf>
    <xf numFmtId="0" fontId="1" fillId="101" borderId="27" xfId="0" applyFont="1" applyFill="1" applyBorder="1" applyAlignment="1">
      <alignment horizontal="center"/>
    </xf>
    <xf numFmtId="0" fontId="5" fillId="102" borderId="11" xfId="0" applyFont="1" applyFill="1" applyBorder="1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5" fillId="102" borderId="11" xfId="0" applyFont="1" applyFill="1" applyBorder="1" applyAlignment="1">
      <alignment horizontal="left" vertical="center" wrapText="1"/>
    </xf>
    <xf numFmtId="0" fontId="5" fillId="102" borderId="55" xfId="0" applyFont="1" applyFill="1" applyBorder="1" applyAlignment="1">
      <alignment horizontal="left" vertical="center" wrapText="1"/>
    </xf>
    <xf numFmtId="0" fontId="0" fillId="102" borderId="11" xfId="0" applyFill="1" applyBorder="1" applyAlignment="1">
      <alignment wrapText="1"/>
    </xf>
    <xf numFmtId="0" fontId="5" fillId="102" borderId="13" xfId="0" applyFont="1" applyFill="1" applyBorder="1" applyAlignment="1">
      <alignment horizontal="left" vertical="center" wrapText="1"/>
    </xf>
    <xf numFmtId="0" fontId="5" fillId="102" borderId="55" xfId="0" applyFont="1" applyFill="1" applyBorder="1" applyAlignment="1">
      <alignment wrapText="1"/>
    </xf>
    <xf numFmtId="0" fontId="0" fillId="102" borderId="59" xfId="0" applyFill="1" applyBorder="1" applyAlignment="1">
      <alignment wrapText="1"/>
    </xf>
    <xf numFmtId="0" fontId="5" fillId="102" borderId="13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59" xfId="0" applyBorder="1" applyAlignment="1">
      <alignment wrapText="1"/>
    </xf>
    <xf numFmtId="0" fontId="5" fillId="102" borderId="53" xfId="0" applyFont="1" applyFill="1" applyBorder="1" applyAlignment="1">
      <alignment horizontal="left" vertical="center" wrapText="1"/>
    </xf>
    <xf numFmtId="0" fontId="4" fillId="102" borderId="11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22" xfId="0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103" borderId="13" xfId="0" applyFont="1" applyFill="1" applyBorder="1" applyAlignment="1">
      <alignment/>
    </xf>
    <xf numFmtId="0" fontId="2" fillId="103" borderId="13" xfId="0" applyFont="1" applyFill="1" applyBorder="1" applyAlignment="1">
      <alignment horizontal="left" wrapText="1"/>
    </xf>
    <xf numFmtId="0" fontId="0" fillId="103" borderId="13" xfId="0" applyFill="1" applyBorder="1" applyAlignment="1">
      <alignment wrapText="1"/>
    </xf>
    <xf numFmtId="0" fontId="4" fillId="103" borderId="11" xfId="0" applyFont="1" applyFill="1" applyBorder="1" applyAlignment="1">
      <alignment horizontal="left" vertical="center" wrapText="1"/>
    </xf>
    <xf numFmtId="0" fontId="4" fillId="103" borderId="14" xfId="0" applyFont="1" applyFill="1" applyBorder="1" applyAlignment="1">
      <alignment wrapText="1"/>
    </xf>
    <xf numFmtId="0" fontId="5" fillId="103" borderId="14" xfId="0" applyFont="1" applyFill="1" applyBorder="1" applyAlignment="1">
      <alignment wrapText="1"/>
    </xf>
    <xf numFmtId="0" fontId="4" fillId="103" borderId="13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wrapText="1"/>
    </xf>
    <xf numFmtId="0" fontId="5" fillId="2" borderId="55" xfId="0" applyFont="1" applyFill="1" applyBorder="1" applyAlignment="1">
      <alignment horizontal="left" vertical="center" wrapText="1"/>
    </xf>
    <xf numFmtId="0" fontId="4" fillId="103" borderId="0" xfId="0" applyFont="1" applyFill="1" applyBorder="1" applyAlignment="1">
      <alignment/>
    </xf>
    <xf numFmtId="0" fontId="4" fillId="103" borderId="16" xfId="0" applyFont="1" applyFill="1" applyBorder="1" applyAlignment="1">
      <alignment wrapText="1"/>
    </xf>
    <xf numFmtId="0" fontId="0" fillId="102" borderId="13" xfId="0" applyFill="1" applyBorder="1" applyAlignment="1">
      <alignment wrapText="1"/>
    </xf>
    <xf numFmtId="0" fontId="4" fillId="104" borderId="0" xfId="0" applyFont="1" applyFill="1" applyBorder="1" applyAlignment="1">
      <alignment/>
    </xf>
    <xf numFmtId="0" fontId="4" fillId="104" borderId="13" xfId="0" applyFont="1" applyFill="1" applyBorder="1" applyAlignment="1">
      <alignment wrapText="1"/>
    </xf>
    <xf numFmtId="0" fontId="4" fillId="103" borderId="14" xfId="0" applyFont="1" applyFill="1" applyBorder="1" applyAlignment="1">
      <alignment/>
    </xf>
    <xf numFmtId="4" fontId="53" fillId="103" borderId="12" xfId="0" applyNumberFormat="1" applyFont="1" applyFill="1" applyBorder="1" applyAlignment="1">
      <alignment horizontal="right" vertical="center" wrapText="1"/>
    </xf>
    <xf numFmtId="4" fontId="54" fillId="102" borderId="12" xfId="0" applyNumberFormat="1" applyFont="1" applyFill="1" applyBorder="1" applyAlignment="1">
      <alignment horizontal="right" vertical="center" wrapText="1"/>
    </xf>
    <xf numFmtId="49" fontId="5" fillId="49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103" borderId="24" xfId="0" applyFont="1" applyFill="1" applyBorder="1" applyAlignment="1">
      <alignment/>
    </xf>
    <xf numFmtId="4" fontId="53" fillId="0" borderId="12" xfId="0" applyNumberFormat="1" applyFont="1" applyBorder="1" applyAlignment="1">
      <alignment horizontal="right" vertical="center" wrapText="1"/>
    </xf>
    <xf numFmtId="4" fontId="54" fillId="0" borderId="12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" fontId="53" fillId="103" borderId="12" xfId="0" applyNumberFormat="1" applyFont="1" applyFill="1" applyBorder="1" applyAlignment="1">
      <alignment/>
    </xf>
    <xf numFmtId="49" fontId="5" fillId="49" borderId="20" xfId="0" applyNumberFormat="1" applyFont="1" applyFill="1" applyBorder="1" applyAlignment="1">
      <alignment/>
    </xf>
    <xf numFmtId="4" fontId="54" fillId="102" borderId="12" xfId="0" applyNumberFormat="1" applyFont="1" applyFill="1" applyBorder="1" applyAlignment="1">
      <alignment horizontal="right"/>
    </xf>
    <xf numFmtId="0" fontId="5" fillId="102" borderId="24" xfId="0" applyFont="1" applyFill="1" applyBorder="1" applyAlignment="1">
      <alignment/>
    </xf>
    <xf numFmtId="4" fontId="54" fillId="49" borderId="12" xfId="0" applyNumberFormat="1" applyFont="1" applyFill="1" applyBorder="1" applyAlignment="1">
      <alignment horizontal="right"/>
    </xf>
    <xf numFmtId="49" fontId="5" fillId="49" borderId="38" xfId="0" applyNumberFormat="1" applyFont="1" applyFill="1" applyBorder="1" applyAlignment="1">
      <alignment/>
    </xf>
    <xf numFmtId="0" fontId="54" fillId="102" borderId="12" xfId="0" applyFont="1" applyFill="1" applyBorder="1" applyAlignment="1">
      <alignment horizontal="right" vertical="center" wrapText="1"/>
    </xf>
    <xf numFmtId="4" fontId="54" fillId="102" borderId="12" xfId="0" applyNumberFormat="1" applyFont="1" applyFill="1" applyBorder="1" applyAlignment="1">
      <alignment/>
    </xf>
    <xf numFmtId="0" fontId="5" fillId="102" borderId="17" xfId="0" applyFont="1" applyFill="1" applyBorder="1" applyAlignment="1">
      <alignment/>
    </xf>
    <xf numFmtId="49" fontId="9" fillId="105" borderId="17" xfId="0" applyNumberFormat="1" applyFont="1" applyFill="1" applyBorder="1" applyAlignment="1">
      <alignment/>
    </xf>
    <xf numFmtId="4" fontId="53" fillId="2" borderId="12" xfId="0" applyNumberFormat="1" applyFont="1" applyFill="1" applyBorder="1" applyAlignment="1">
      <alignment/>
    </xf>
    <xf numFmtId="49" fontId="9" fillId="106" borderId="17" xfId="0" applyNumberFormat="1" applyFont="1" applyFill="1" applyBorder="1" applyAlignment="1">
      <alignment/>
    </xf>
    <xf numFmtId="49" fontId="5" fillId="54" borderId="17" xfId="0" applyNumberFormat="1" applyFont="1" applyFill="1" applyBorder="1" applyAlignment="1">
      <alignment/>
    </xf>
    <xf numFmtId="49" fontId="5" fillId="49" borderId="24" xfId="0" applyNumberFormat="1" applyFont="1" applyFill="1" applyBorder="1" applyAlignment="1">
      <alignment/>
    </xf>
    <xf numFmtId="49" fontId="5" fillId="49" borderId="29" xfId="0" applyNumberFormat="1" applyFont="1" applyFill="1" applyBorder="1" applyAlignment="1">
      <alignment/>
    </xf>
    <xf numFmtId="0" fontId="4" fillId="102" borderId="27" xfId="0" applyFont="1" applyFill="1" applyBorder="1" applyAlignment="1">
      <alignment wrapText="1"/>
    </xf>
    <xf numFmtId="0" fontId="5" fillId="102" borderId="62" xfId="0" applyFont="1" applyFill="1" applyBorder="1" applyAlignment="1">
      <alignment horizontal="left" vertical="center" wrapText="1"/>
    </xf>
    <xf numFmtId="4" fontId="54" fillId="102" borderId="61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 horizontal="right" wrapText="1"/>
    </xf>
    <xf numFmtId="4" fontId="54" fillId="0" borderId="6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wrapText="1"/>
    </xf>
    <xf numFmtId="0" fontId="4" fillId="104" borderId="51" xfId="0" applyFont="1" applyFill="1" applyBorder="1" applyAlignment="1">
      <alignment wrapText="1"/>
    </xf>
    <xf numFmtId="49" fontId="5" fillId="49" borderId="13" xfId="0" applyNumberFormat="1" applyFont="1" applyFill="1" applyBorder="1" applyAlignment="1">
      <alignment/>
    </xf>
    <xf numFmtId="0" fontId="4" fillId="104" borderId="14" xfId="0" applyFont="1" applyFill="1" applyBorder="1" applyAlignment="1">
      <alignment/>
    </xf>
    <xf numFmtId="0" fontId="5" fillId="102" borderId="55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" fontId="54" fillId="102" borderId="21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16" xfId="0" applyBorder="1" applyAlignment="1">
      <alignment wrapText="1"/>
    </xf>
    <xf numFmtId="0" fontId="54" fillId="0" borderId="12" xfId="0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left"/>
    </xf>
    <xf numFmtId="3" fontId="28" fillId="2" borderId="40" xfId="0" applyNumberFormat="1" applyFont="1" applyFill="1" applyBorder="1" applyAlignment="1">
      <alignment/>
    </xf>
    <xf numFmtId="0" fontId="28" fillId="107" borderId="18" xfId="0" applyFont="1" applyFill="1" applyBorder="1" applyAlignment="1">
      <alignment horizontal="left"/>
    </xf>
    <xf numFmtId="0" fontId="28" fillId="108" borderId="18" xfId="0" applyFont="1" applyFill="1" applyBorder="1" applyAlignment="1">
      <alignment horizontal="left" wrapText="1"/>
    </xf>
    <xf numFmtId="0" fontId="0" fillId="0" borderId="64" xfId="0" applyBorder="1" applyAlignment="1">
      <alignment horizontal="center"/>
    </xf>
    <xf numFmtId="0" fontId="28" fillId="67" borderId="42" xfId="0" applyFont="1" applyFill="1" applyBorder="1" applyAlignment="1">
      <alignment/>
    </xf>
    <xf numFmtId="0" fontId="28" fillId="66" borderId="21" xfId="0" applyFont="1" applyFill="1" applyBorder="1" applyAlignment="1">
      <alignment/>
    </xf>
    <xf numFmtId="0" fontId="28" fillId="66" borderId="13" xfId="0" applyFont="1" applyFill="1" applyBorder="1" applyAlignment="1">
      <alignment/>
    </xf>
    <xf numFmtId="0" fontId="28" fillId="62" borderId="42" xfId="0" applyFont="1" applyFill="1" applyBorder="1" applyAlignment="1">
      <alignment horizontal="right"/>
    </xf>
    <xf numFmtId="0" fontId="28" fillId="61" borderId="28" xfId="0" applyFont="1" applyFill="1" applyBorder="1" applyAlignment="1">
      <alignment horizontal="left"/>
    </xf>
    <xf numFmtId="0" fontId="28" fillId="61" borderId="22" xfId="0" applyFont="1" applyFill="1" applyBorder="1" applyAlignment="1">
      <alignment horizontal="left" wrapText="1"/>
    </xf>
    <xf numFmtId="0" fontId="28" fillId="62" borderId="41" xfId="0" applyFont="1" applyFill="1" applyBorder="1" applyAlignment="1">
      <alignment horizontal="left" wrapText="1"/>
    </xf>
    <xf numFmtId="0" fontId="28" fillId="62" borderId="42" xfId="0" applyFont="1" applyFill="1" applyBorder="1" applyAlignment="1">
      <alignment/>
    </xf>
    <xf numFmtId="0" fontId="28" fillId="61" borderId="21" xfId="0" applyFont="1" applyFill="1" applyBorder="1" applyAlignment="1">
      <alignment/>
    </xf>
    <xf numFmtId="0" fontId="28" fillId="61" borderId="13" xfId="0" applyFont="1" applyFill="1" applyBorder="1" applyAlignment="1">
      <alignment/>
    </xf>
    <xf numFmtId="0" fontId="28" fillId="61" borderId="41" xfId="0" applyFont="1" applyFill="1" applyBorder="1" applyAlignment="1">
      <alignment horizontal="left" wrapText="1"/>
    </xf>
    <xf numFmtId="0" fontId="28" fillId="46" borderId="14" xfId="0" applyFont="1" applyFill="1" applyBorder="1" applyAlignment="1">
      <alignment horizontal="left"/>
    </xf>
    <xf numFmtId="0" fontId="28" fillId="42" borderId="14" xfId="0" applyFont="1" applyFill="1" applyBorder="1" applyAlignment="1">
      <alignment horizontal="left"/>
    </xf>
    <xf numFmtId="0" fontId="28" fillId="47" borderId="14" xfId="0" applyFont="1" applyFill="1" applyBorder="1" applyAlignment="1">
      <alignment horizontal="left"/>
    </xf>
    <xf numFmtId="0" fontId="28" fillId="43" borderId="14" xfId="0" applyFont="1" applyFill="1" applyBorder="1" applyAlignment="1">
      <alignment horizontal="left"/>
    </xf>
    <xf numFmtId="0" fontId="28" fillId="42" borderId="0" xfId="0" applyFont="1" applyFill="1" applyBorder="1" applyAlignment="1">
      <alignment horizontal="left"/>
    </xf>
    <xf numFmtId="0" fontId="0" fillId="100" borderId="33" xfId="0" applyFill="1" applyBorder="1" applyAlignment="1">
      <alignment horizontal="center"/>
    </xf>
    <xf numFmtId="0" fontId="28" fillId="35" borderId="38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left"/>
    </xf>
    <xf numFmtId="0" fontId="28" fillId="2" borderId="17" xfId="0" applyFont="1" applyFill="1" applyBorder="1" applyAlignment="1">
      <alignment horizontal="left"/>
    </xf>
    <xf numFmtId="0" fontId="28" fillId="2" borderId="20" xfId="0" applyFont="1" applyFill="1" applyBorder="1" applyAlignment="1">
      <alignment horizontal="left"/>
    </xf>
    <xf numFmtId="0" fontId="28" fillId="44" borderId="33" xfId="0" applyFont="1" applyFill="1" applyBorder="1" applyAlignment="1">
      <alignment horizontal="left"/>
    </xf>
    <xf numFmtId="0" fontId="28" fillId="39" borderId="38" xfId="0" applyFont="1" applyFill="1" applyBorder="1" applyAlignment="1">
      <alignment horizontal="left"/>
    </xf>
    <xf numFmtId="0" fontId="28" fillId="40" borderId="17" xfId="0" applyFont="1" applyFill="1" applyBorder="1" applyAlignment="1">
      <alignment horizontal="left"/>
    </xf>
    <xf numFmtId="0" fontId="28" fillId="39" borderId="17" xfId="0" applyFont="1" applyFill="1" applyBorder="1" applyAlignment="1">
      <alignment horizontal="left"/>
    </xf>
    <xf numFmtId="0" fontId="28" fillId="39" borderId="65" xfId="0" applyFont="1" applyFill="1" applyBorder="1" applyAlignment="1">
      <alignment horizontal="left"/>
    </xf>
    <xf numFmtId="0" fontId="28" fillId="45" borderId="33" xfId="0" applyFont="1" applyFill="1" applyBorder="1" applyAlignment="1">
      <alignment horizontal="left"/>
    </xf>
    <xf numFmtId="0" fontId="28" fillId="46" borderId="17" xfId="0" applyFont="1" applyFill="1" applyBorder="1" applyAlignment="1">
      <alignment horizontal="left"/>
    </xf>
    <xf numFmtId="0" fontId="28" fillId="42" borderId="17" xfId="0" applyFont="1" applyFill="1" applyBorder="1" applyAlignment="1">
      <alignment horizontal="left"/>
    </xf>
    <xf numFmtId="0" fontId="28" fillId="46" borderId="17" xfId="0" applyFont="1" applyFill="1" applyBorder="1" applyAlignment="1">
      <alignment horizontal="right"/>
    </xf>
    <xf numFmtId="0" fontId="28" fillId="47" borderId="17" xfId="0" applyFont="1" applyFill="1" applyBorder="1" applyAlignment="1">
      <alignment horizontal="right" wrapText="1"/>
    </xf>
    <xf numFmtId="0" fontId="28" fillId="43" borderId="17" xfId="0" applyFont="1" applyFill="1" applyBorder="1" applyAlignment="1">
      <alignment horizontal="right" wrapText="1"/>
    </xf>
    <xf numFmtId="0" fontId="28" fillId="42" borderId="17" xfId="0" applyFont="1" applyFill="1" applyBorder="1" applyAlignment="1">
      <alignment horizontal="right"/>
    </xf>
    <xf numFmtId="0" fontId="28" fillId="42" borderId="20" xfId="0" applyFont="1" applyFill="1" applyBorder="1" applyAlignment="1">
      <alignment horizontal="right"/>
    </xf>
    <xf numFmtId="0" fontId="28" fillId="57" borderId="33" xfId="0" applyFont="1" applyFill="1" applyBorder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101" borderId="67" xfId="0" applyFont="1" applyFill="1" applyBorder="1" applyAlignment="1">
      <alignment/>
    </xf>
    <xf numFmtId="0" fontId="1" fillId="101" borderId="57" xfId="0" applyFont="1" applyFill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FE7F5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23B8DC"/>
      <rgbColor rgb="00CCCC00"/>
      <rgbColor rgb="00FFD32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6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63" sqref="M163"/>
    </sheetView>
  </sheetViews>
  <sheetFormatPr defaultColWidth="11.57421875" defaultRowHeight="12.75"/>
  <cols>
    <col min="1" max="1" width="5.140625" style="1" customWidth="1"/>
    <col min="2" max="2" width="32.7109375" style="1" customWidth="1"/>
    <col min="3" max="3" width="5.7109375" style="0" customWidth="1"/>
    <col min="4" max="4" width="15.00390625" style="0" customWidth="1"/>
    <col min="5" max="5" width="40.7109375" style="0" customWidth="1"/>
    <col min="6" max="6" width="10.7109375" style="2" customWidth="1"/>
    <col min="7" max="7" width="5.7109375" style="2" customWidth="1"/>
    <col min="8" max="8" width="14.7109375" style="2" customWidth="1"/>
    <col min="9" max="9" width="40.7109375" style="2" customWidth="1"/>
    <col min="10" max="10" width="10.7109375" style="2" customWidth="1"/>
    <col min="11" max="11" width="5.7109375" style="2" customWidth="1"/>
    <col min="12" max="12" width="14.7109375" style="0" customWidth="1"/>
    <col min="13" max="13" width="40.7109375" style="0" customWidth="1"/>
    <col min="14" max="14" width="10.7109375" style="0" customWidth="1"/>
    <col min="15" max="15" width="5.7109375" style="0" customWidth="1"/>
    <col min="16" max="16" width="14.7109375" style="0" customWidth="1"/>
    <col min="17" max="17" width="40.7109375" style="0" customWidth="1"/>
    <col min="18" max="18" width="10.7109375" style="0" customWidth="1"/>
    <col min="19" max="19" width="5.7109375" style="298" customWidth="1"/>
    <col min="20" max="20" width="14.7109375" style="0" customWidth="1"/>
    <col min="21" max="21" width="40.7109375" style="0" customWidth="1"/>
    <col min="22" max="22" width="10.7109375" style="2" customWidth="1"/>
    <col min="23" max="23" width="5.7109375" style="323" customWidth="1"/>
    <col min="24" max="24" width="14.7109375" style="0" customWidth="1"/>
    <col min="25" max="25" width="40.7109375" style="0" customWidth="1"/>
    <col min="26" max="26" width="10.7109375" style="0" customWidth="1"/>
  </cols>
  <sheetData>
    <row r="1" spans="6:26" ht="13.5" thickBot="1">
      <c r="F1" s="736" t="s">
        <v>658</v>
      </c>
      <c r="J1" s="736" t="s">
        <v>658</v>
      </c>
      <c r="N1" s="736" t="s">
        <v>658</v>
      </c>
      <c r="R1" s="736" t="s">
        <v>658</v>
      </c>
      <c r="V1" s="736" t="s">
        <v>658</v>
      </c>
      <c r="Z1" s="736" t="s">
        <v>658</v>
      </c>
    </row>
    <row r="2" spans="1:26" s="4" customFormat="1" ht="25.5" customHeight="1">
      <c r="A2" s="3"/>
      <c r="B2" s="5"/>
      <c r="C2" s="772" t="s">
        <v>162</v>
      </c>
      <c r="D2" s="773"/>
      <c r="E2" s="774"/>
      <c r="F2" s="731">
        <f>F3+F13+F27+F29+F46+F57+F68+F84</f>
        <v>14206.830000000002</v>
      </c>
      <c r="G2" s="656"/>
      <c r="H2" s="783" t="s">
        <v>25</v>
      </c>
      <c r="I2" s="784"/>
      <c r="J2" s="731">
        <f>J3+J13+J21+J29+J35+J41+J47+J53+J56</f>
        <v>7092.6449999999995</v>
      </c>
      <c r="K2" s="777" t="s">
        <v>43</v>
      </c>
      <c r="L2" s="780"/>
      <c r="M2" s="781"/>
      <c r="N2" s="731">
        <f>N3+N10+N16+N24</f>
        <v>763.93</v>
      </c>
      <c r="O2" s="777" t="s">
        <v>44</v>
      </c>
      <c r="P2" s="780"/>
      <c r="Q2" s="781"/>
      <c r="R2" s="731">
        <f>R3+R9</f>
        <v>150.62000000000003</v>
      </c>
      <c r="S2" s="777" t="s">
        <v>24</v>
      </c>
      <c r="T2" s="778"/>
      <c r="U2" s="779"/>
      <c r="V2" s="731">
        <f>V3+V10</f>
        <v>305.18</v>
      </c>
      <c r="W2" s="782" t="s">
        <v>22</v>
      </c>
      <c r="X2" s="783"/>
      <c r="Y2" s="784"/>
      <c r="Z2" s="731">
        <f>Z3+Z9+Z15+Z20+Z24</f>
        <v>1326.64</v>
      </c>
    </row>
    <row r="3" spans="1:26" s="4" customFormat="1" ht="13.5" customHeight="1">
      <c r="A3" s="3"/>
      <c r="B3" s="5"/>
      <c r="C3" s="694" t="s">
        <v>13</v>
      </c>
      <c r="D3" s="672"/>
      <c r="E3" s="673" t="s">
        <v>541</v>
      </c>
      <c r="F3" s="701">
        <f>SUM(F4:F12)</f>
        <v>1879.6100000000001</v>
      </c>
      <c r="G3" s="684" t="s">
        <v>13</v>
      </c>
      <c r="H3" s="685"/>
      <c r="I3" s="673" t="s">
        <v>541</v>
      </c>
      <c r="J3" s="690">
        <f>SUM(J4:J12)</f>
        <v>1557.495</v>
      </c>
      <c r="K3" s="694" t="s">
        <v>17</v>
      </c>
      <c r="L3" s="674"/>
      <c r="M3" s="675" t="s">
        <v>583</v>
      </c>
      <c r="N3" s="690">
        <f>SUM(N4:N9)</f>
        <v>229.26999999999998</v>
      </c>
      <c r="O3" s="694" t="s">
        <v>17</v>
      </c>
      <c r="P3" s="674"/>
      <c r="Q3" s="675" t="s">
        <v>583</v>
      </c>
      <c r="R3" s="690">
        <f>SUM(R4:R8)</f>
        <v>150.62000000000003</v>
      </c>
      <c r="S3" s="694" t="s">
        <v>17</v>
      </c>
      <c r="T3" s="674"/>
      <c r="U3" s="675" t="s">
        <v>583</v>
      </c>
      <c r="V3" s="690">
        <f>SUM(V4:V9)</f>
        <v>305.18</v>
      </c>
      <c r="W3" s="694" t="s">
        <v>13</v>
      </c>
      <c r="X3" s="672"/>
      <c r="Y3" s="673" t="s">
        <v>601</v>
      </c>
      <c r="Z3" s="690">
        <f>SUM(Z4:Z8)</f>
        <v>179.83499999999998</v>
      </c>
    </row>
    <row r="4" spans="1:26" s="4" customFormat="1" ht="12.75" customHeight="1">
      <c r="A4" s="3"/>
      <c r="B4" s="5"/>
      <c r="C4" s="702" t="s">
        <v>533</v>
      </c>
      <c r="D4" s="661"/>
      <c r="E4" s="657" t="s">
        <v>536</v>
      </c>
      <c r="F4" s="703">
        <v>230.6</v>
      </c>
      <c r="G4" s="670" t="s">
        <v>15</v>
      </c>
      <c r="H4" s="6"/>
      <c r="I4" s="6" t="s">
        <v>495</v>
      </c>
      <c r="J4" s="691">
        <f>45.67+19.61</f>
        <v>65.28</v>
      </c>
      <c r="K4" s="621" t="s">
        <v>479</v>
      </c>
      <c r="L4" s="628"/>
      <c r="M4" s="6" t="s">
        <v>487</v>
      </c>
      <c r="N4" s="696">
        <f>7.95+24.99+14.05+16.28+6.8+31.21</f>
        <v>101.28</v>
      </c>
      <c r="O4" s="621" t="s">
        <v>479</v>
      </c>
      <c r="P4" s="628"/>
      <c r="Q4" s="6" t="s">
        <v>477</v>
      </c>
      <c r="R4" s="696">
        <v>51.52</v>
      </c>
      <c r="S4" s="621" t="s">
        <v>479</v>
      </c>
      <c r="T4" s="6"/>
      <c r="U4" s="6" t="s">
        <v>477</v>
      </c>
      <c r="V4" s="719">
        <f>11.03+111.94</f>
        <v>122.97</v>
      </c>
      <c r="W4" s="621" t="s">
        <v>14</v>
      </c>
      <c r="X4" s="628"/>
      <c r="Y4" s="6" t="s">
        <v>602</v>
      </c>
      <c r="Z4" s="691">
        <f>70.23+12.97</f>
        <v>83.2</v>
      </c>
    </row>
    <row r="5" spans="1:26" s="4" customFormat="1" ht="12.75" customHeight="1">
      <c r="A5" s="3"/>
      <c r="B5" s="5"/>
      <c r="C5" s="704" t="s">
        <v>28</v>
      </c>
      <c r="D5" s="663"/>
      <c r="E5" s="660" t="s">
        <v>537</v>
      </c>
      <c r="F5" s="705">
        <v>340.1</v>
      </c>
      <c r="G5" s="624" t="s">
        <v>28</v>
      </c>
      <c r="H5" s="11"/>
      <c r="I5" s="11" t="s">
        <v>494</v>
      </c>
      <c r="J5" s="691">
        <f>116.187+26.382+21.55+8.726+60.8</f>
        <v>233.64499999999998</v>
      </c>
      <c r="K5" s="628" t="s">
        <v>34</v>
      </c>
      <c r="L5" s="624"/>
      <c r="M5" s="6" t="s">
        <v>480</v>
      </c>
      <c r="N5" s="696">
        <f>14.88+14.88+7.52+17.07</f>
        <v>54.35</v>
      </c>
      <c r="O5" s="628" t="s">
        <v>34</v>
      </c>
      <c r="P5" s="624"/>
      <c r="Q5" s="6" t="s">
        <v>473</v>
      </c>
      <c r="R5" s="696">
        <f>14.79+14.74+14.74+14.79</f>
        <v>59.06</v>
      </c>
      <c r="S5" s="628" t="s">
        <v>34</v>
      </c>
      <c r="T5" s="624"/>
      <c r="U5" s="6" t="s">
        <v>473</v>
      </c>
      <c r="V5" s="719">
        <f>(15.02*4)+14.87+15.08</f>
        <v>90.03</v>
      </c>
      <c r="W5" s="692" t="s">
        <v>501</v>
      </c>
      <c r="X5" s="655"/>
      <c r="Y5" s="6" t="s">
        <v>603</v>
      </c>
      <c r="Z5" s="691">
        <f>6.76+4.73+7.54+19.93</f>
        <v>38.96</v>
      </c>
    </row>
    <row r="6" spans="1:26" s="4" customFormat="1" ht="12.75" customHeight="1">
      <c r="A6" s="3"/>
      <c r="B6" s="5"/>
      <c r="C6" s="706" t="s">
        <v>29</v>
      </c>
      <c r="D6" s="662"/>
      <c r="E6" s="657" t="s">
        <v>538</v>
      </c>
      <c r="F6" s="703">
        <v>53.71</v>
      </c>
      <c r="G6" s="669" t="s">
        <v>29</v>
      </c>
      <c r="H6" s="665"/>
      <c r="I6" s="7" t="s">
        <v>30</v>
      </c>
      <c r="J6" s="691">
        <f>87.86+11.02</f>
        <v>98.88</v>
      </c>
      <c r="K6" s="621" t="s">
        <v>474</v>
      </c>
      <c r="L6" s="628"/>
      <c r="M6" s="6" t="s">
        <v>481</v>
      </c>
      <c r="N6" s="696">
        <f>4.2+4.48+5.94+4.45+2.93</f>
        <v>22</v>
      </c>
      <c r="O6" s="631" t="s">
        <v>474</v>
      </c>
      <c r="P6" s="15"/>
      <c r="Q6" s="630" t="s">
        <v>475</v>
      </c>
      <c r="R6" s="720">
        <f>5.93+4.23+4.22+2.51</f>
        <v>16.89</v>
      </c>
      <c r="S6" s="631" t="s">
        <v>474</v>
      </c>
      <c r="T6" s="15"/>
      <c r="U6" s="630" t="s">
        <v>478</v>
      </c>
      <c r="V6" s="719">
        <f>3.36+3.35+2.88+3.68+8.24+4.01+7.52+3.23</f>
        <v>36.26999999999999</v>
      </c>
      <c r="W6" s="670" t="s">
        <v>15</v>
      </c>
      <c r="X6" s="6"/>
      <c r="Y6" s="6" t="s">
        <v>604</v>
      </c>
      <c r="Z6" s="696">
        <v>15.32</v>
      </c>
    </row>
    <row r="7" spans="1:26" s="4" customFormat="1" ht="13.5" customHeight="1">
      <c r="A7" s="3"/>
      <c r="B7" s="5"/>
      <c r="C7" s="692" t="s">
        <v>534</v>
      </c>
      <c r="D7" s="655"/>
      <c r="E7" s="657" t="s">
        <v>539</v>
      </c>
      <c r="F7" s="703">
        <v>209.68</v>
      </c>
      <c r="G7" s="670" t="s">
        <v>16</v>
      </c>
      <c r="H7" s="6"/>
      <c r="I7" s="655" t="s">
        <v>499</v>
      </c>
      <c r="J7" s="691">
        <f>15.17+14.93+15.17</f>
        <v>45.27</v>
      </c>
      <c r="K7" s="621" t="s">
        <v>14</v>
      </c>
      <c r="L7" s="628"/>
      <c r="M7" s="6" t="s">
        <v>482</v>
      </c>
      <c r="N7" s="696">
        <v>18.16</v>
      </c>
      <c r="O7" s="621" t="s">
        <v>14</v>
      </c>
      <c r="P7" s="628"/>
      <c r="Q7" s="6" t="s">
        <v>472</v>
      </c>
      <c r="R7" s="696">
        <v>16.13</v>
      </c>
      <c r="S7" s="621" t="s">
        <v>14</v>
      </c>
      <c r="T7" s="6"/>
      <c r="U7" s="6" t="s">
        <v>476</v>
      </c>
      <c r="V7" s="719">
        <f>8.09+10.17+13.8</f>
        <v>32.06</v>
      </c>
      <c r="W7" s="625" t="s">
        <v>16</v>
      </c>
      <c r="X7" s="629"/>
      <c r="Y7" s="6" t="s">
        <v>605</v>
      </c>
      <c r="Z7" s="696">
        <v>4.95</v>
      </c>
    </row>
    <row r="8" spans="1:26" s="4" customFormat="1" ht="12.75" customHeight="1">
      <c r="A8" s="3"/>
      <c r="B8" s="5"/>
      <c r="C8" s="692" t="s">
        <v>501</v>
      </c>
      <c r="D8" s="655"/>
      <c r="E8" s="657" t="s">
        <v>547</v>
      </c>
      <c r="F8" s="703">
        <v>353.12</v>
      </c>
      <c r="G8" s="670" t="s">
        <v>31</v>
      </c>
      <c r="H8" s="6"/>
      <c r="I8" s="6" t="s">
        <v>32</v>
      </c>
      <c r="J8" s="691">
        <f>40.01+11.02</f>
        <v>51.03</v>
      </c>
      <c r="K8" s="621" t="s">
        <v>483</v>
      </c>
      <c r="L8" s="628"/>
      <c r="M8" s="6" t="s">
        <v>485</v>
      </c>
      <c r="N8" s="696">
        <f>10.36+2.8+12.5+3.85</f>
        <v>29.51</v>
      </c>
      <c r="O8" s="621" t="s">
        <v>483</v>
      </c>
      <c r="P8" s="628"/>
      <c r="Q8" s="6" t="s">
        <v>484</v>
      </c>
      <c r="R8" s="696">
        <v>7.02</v>
      </c>
      <c r="S8" s="621" t="s">
        <v>483</v>
      </c>
      <c r="T8" s="628"/>
      <c r="U8" s="6" t="s">
        <v>484</v>
      </c>
      <c r="V8" s="719">
        <f>6.11</f>
        <v>6.11</v>
      </c>
      <c r="W8" s="670" t="s">
        <v>497</v>
      </c>
      <c r="X8" s="664"/>
      <c r="Y8" s="6" t="s">
        <v>498</v>
      </c>
      <c r="Z8" s="691">
        <f>4.2+6.71+25.32+1.175</f>
        <v>37.405</v>
      </c>
    </row>
    <row r="9" spans="1:26" s="4" customFormat="1" ht="12.75" customHeight="1">
      <c r="A9" s="3"/>
      <c r="B9" s="5"/>
      <c r="C9" s="692" t="s">
        <v>502</v>
      </c>
      <c r="D9" s="655"/>
      <c r="E9" s="657" t="s">
        <v>540</v>
      </c>
      <c r="F9" s="703">
        <v>30.8</v>
      </c>
      <c r="G9" s="723" t="s">
        <v>502</v>
      </c>
      <c r="H9" s="7"/>
      <c r="I9" s="7" t="s">
        <v>33</v>
      </c>
      <c r="J9" s="691">
        <f>19.21</f>
        <v>19.21</v>
      </c>
      <c r="K9" s="625" t="s">
        <v>16</v>
      </c>
      <c r="L9" s="629"/>
      <c r="M9" s="6" t="s">
        <v>486</v>
      </c>
      <c r="N9" s="696">
        <f>3.97</f>
        <v>3.97</v>
      </c>
      <c r="O9" s="694" t="s">
        <v>21</v>
      </c>
      <c r="P9" s="678"/>
      <c r="Q9" s="675" t="s">
        <v>543</v>
      </c>
      <c r="R9" s="690">
        <f>SUM(R10)</f>
        <v>0</v>
      </c>
      <c r="S9" s="625" t="s">
        <v>16</v>
      </c>
      <c r="T9" s="629"/>
      <c r="U9" s="6" t="s">
        <v>23</v>
      </c>
      <c r="V9" s="696">
        <v>17.74</v>
      </c>
      <c r="W9" s="694" t="s">
        <v>17</v>
      </c>
      <c r="X9" s="674"/>
      <c r="Y9" s="675" t="s">
        <v>588</v>
      </c>
      <c r="Z9" s="690">
        <f>SUM(Z10:Z14)</f>
        <v>274.21</v>
      </c>
    </row>
    <row r="10" spans="1:26" s="4" customFormat="1" ht="12.75" customHeight="1">
      <c r="A10" s="3"/>
      <c r="B10" s="5"/>
      <c r="C10" s="625" t="s">
        <v>545</v>
      </c>
      <c r="D10" s="659"/>
      <c r="E10" s="657" t="s">
        <v>546</v>
      </c>
      <c r="F10" s="703">
        <v>273.49</v>
      </c>
      <c r="G10" s="668" t="s">
        <v>26</v>
      </c>
      <c r="H10" s="634"/>
      <c r="I10" s="6" t="s">
        <v>27</v>
      </c>
      <c r="J10" s="691">
        <f>893.06</f>
        <v>893.06</v>
      </c>
      <c r="K10" s="694" t="s">
        <v>18</v>
      </c>
      <c r="L10" s="677"/>
      <c r="M10" s="675" t="s">
        <v>544</v>
      </c>
      <c r="N10" s="690">
        <f>SUM(N11:N15)</f>
        <v>261.71000000000004</v>
      </c>
      <c r="O10" s="625" t="s">
        <v>16</v>
      </c>
      <c r="P10" s="629"/>
      <c r="Q10" s="6" t="s">
        <v>584</v>
      </c>
      <c r="R10" s="696"/>
      <c r="S10" s="694" t="s">
        <v>21</v>
      </c>
      <c r="T10" s="678"/>
      <c r="U10" s="675" t="s">
        <v>543</v>
      </c>
      <c r="V10" s="690">
        <f>SUM(V11)</f>
        <v>0</v>
      </c>
      <c r="W10" s="621" t="s">
        <v>14</v>
      </c>
      <c r="X10" s="628"/>
      <c r="Y10" s="6" t="s">
        <v>606</v>
      </c>
      <c r="Z10" s="691">
        <f>13.8+14.29+19.58+4.98+12.79+73.27+19.14</f>
        <v>157.84999999999997</v>
      </c>
    </row>
    <row r="11" spans="1:26" s="4" customFormat="1" ht="12.75" customHeight="1">
      <c r="A11" s="3"/>
      <c r="B11" s="5"/>
      <c r="C11" s="693" t="s">
        <v>496</v>
      </c>
      <c r="D11" s="7"/>
      <c r="E11" s="7" t="s">
        <v>558</v>
      </c>
      <c r="F11" s="707">
        <v>86.13</v>
      </c>
      <c r="G11" s="671" t="s">
        <v>496</v>
      </c>
      <c r="H11" s="7"/>
      <c r="I11" s="7" t="s">
        <v>558</v>
      </c>
      <c r="J11" s="691">
        <v>29.35</v>
      </c>
      <c r="K11" s="621" t="s">
        <v>479</v>
      </c>
      <c r="L11" s="628"/>
      <c r="M11" s="6" t="s">
        <v>488</v>
      </c>
      <c r="N11" s="696">
        <f>58.45+20.57+13.5+9.88</f>
        <v>102.4</v>
      </c>
      <c r="O11" s="632"/>
      <c r="P11" s="13"/>
      <c r="Q11" s="9"/>
      <c r="R11" s="695"/>
      <c r="S11" s="625" t="s">
        <v>16</v>
      </c>
      <c r="T11" s="629"/>
      <c r="U11" s="6" t="s">
        <v>586</v>
      </c>
      <c r="V11" s="696"/>
      <c r="W11" s="670" t="s">
        <v>497</v>
      </c>
      <c r="X11" s="664"/>
      <c r="Y11" s="6" t="s">
        <v>607</v>
      </c>
      <c r="Z11" s="691">
        <f>67.82+6.18+1.75+1.75+3.11</f>
        <v>80.61</v>
      </c>
    </row>
    <row r="12" spans="1:26" s="4" customFormat="1" ht="12.75" customHeight="1">
      <c r="A12" s="3"/>
      <c r="B12" s="5"/>
      <c r="C12" s="621" t="s">
        <v>581</v>
      </c>
      <c r="D12" s="664"/>
      <c r="E12" s="6" t="s">
        <v>498</v>
      </c>
      <c r="F12" s="707">
        <v>301.98</v>
      </c>
      <c r="G12" s="670" t="s">
        <v>497</v>
      </c>
      <c r="H12" s="664"/>
      <c r="I12" s="6" t="s">
        <v>498</v>
      </c>
      <c r="J12" s="691">
        <f>101.21+9.74+6.35+4.47</f>
        <v>121.76999999999998</v>
      </c>
      <c r="K12" s="628" t="s">
        <v>34</v>
      </c>
      <c r="L12" s="624"/>
      <c r="M12" s="6" t="s">
        <v>42</v>
      </c>
      <c r="N12" s="696">
        <f>(2*14.88)+(2*14.88)+15.27+15.04</f>
        <v>89.83000000000001</v>
      </c>
      <c r="O12" s="632"/>
      <c r="P12" s="13"/>
      <c r="Q12" s="9"/>
      <c r="R12" s="695"/>
      <c r="S12" s="632"/>
      <c r="T12" s="13"/>
      <c r="U12" s="9"/>
      <c r="V12" s="695"/>
      <c r="W12" s="692" t="s">
        <v>501</v>
      </c>
      <c r="X12" s="655"/>
      <c r="Y12" s="6" t="s">
        <v>603</v>
      </c>
      <c r="Z12" s="691">
        <f>1.86+8.58</f>
        <v>10.44</v>
      </c>
    </row>
    <row r="13" spans="1:26" s="4" customFormat="1" ht="13.5" customHeight="1">
      <c r="A13" s="3"/>
      <c r="B13" s="5"/>
      <c r="C13" s="694" t="s">
        <v>17</v>
      </c>
      <c r="D13" s="674"/>
      <c r="E13" s="675" t="s">
        <v>542</v>
      </c>
      <c r="F13" s="701">
        <f>F14+F15+F16+F22</f>
        <v>1441.5900000000001</v>
      </c>
      <c r="G13" s="689" t="s">
        <v>17</v>
      </c>
      <c r="H13" s="674"/>
      <c r="I13" s="675" t="s">
        <v>542</v>
      </c>
      <c r="J13" s="690">
        <f>SUM(J14:J20)</f>
        <v>887.4</v>
      </c>
      <c r="K13" s="621" t="s">
        <v>474</v>
      </c>
      <c r="L13" s="628"/>
      <c r="M13" s="6" t="s">
        <v>490</v>
      </c>
      <c r="N13" s="696">
        <f>4.45+3.85+2.93</f>
        <v>11.23</v>
      </c>
      <c r="O13" s="632"/>
      <c r="P13" s="13"/>
      <c r="Q13" s="9"/>
      <c r="R13" s="695"/>
      <c r="S13" s="632"/>
      <c r="T13" s="13"/>
      <c r="U13" s="9"/>
      <c r="V13" s="695"/>
      <c r="W13" s="670" t="s">
        <v>474</v>
      </c>
      <c r="X13" s="628"/>
      <c r="Y13" s="6" t="s">
        <v>595</v>
      </c>
      <c r="Z13" s="696">
        <f>2.05+4.2</f>
        <v>6.25</v>
      </c>
    </row>
    <row r="14" spans="1:26" s="4" customFormat="1" ht="12.75" customHeight="1">
      <c r="A14" s="3"/>
      <c r="B14" s="5"/>
      <c r="C14" s="692" t="s">
        <v>548</v>
      </c>
      <c r="D14" s="659"/>
      <c r="E14" s="6" t="s">
        <v>549</v>
      </c>
      <c r="F14" s="708">
        <v>439.05</v>
      </c>
      <c r="G14" s="723" t="s">
        <v>548</v>
      </c>
      <c r="H14" s="659"/>
      <c r="I14" s="6" t="s">
        <v>500</v>
      </c>
      <c r="J14" s="696">
        <f>302.66+(16.9+8.41)+97.91+24.01</f>
        <v>449.89</v>
      </c>
      <c r="K14" s="621" t="s">
        <v>14</v>
      </c>
      <c r="L14" s="628"/>
      <c r="M14" s="6" t="s">
        <v>489</v>
      </c>
      <c r="N14" s="696">
        <f>18.04+10.25+14.34+11.65</f>
        <v>54.279999999999994</v>
      </c>
      <c r="O14" s="632"/>
      <c r="P14" s="13"/>
      <c r="Q14" s="9"/>
      <c r="R14" s="695"/>
      <c r="S14" s="632"/>
      <c r="T14" s="13"/>
      <c r="U14" s="9"/>
      <c r="V14" s="695"/>
      <c r="W14" s="625" t="s">
        <v>16</v>
      </c>
      <c r="X14" s="629"/>
      <c r="Y14" s="6" t="s">
        <v>608</v>
      </c>
      <c r="Z14" s="696">
        <v>19.06</v>
      </c>
    </row>
    <row r="15" spans="1:26" s="4" customFormat="1" ht="12.75" customHeight="1">
      <c r="A15" s="3"/>
      <c r="B15" s="5"/>
      <c r="C15" s="709" t="s">
        <v>535</v>
      </c>
      <c r="D15" s="667"/>
      <c r="E15" s="6" t="s">
        <v>498</v>
      </c>
      <c r="F15" s="708">
        <v>29.5</v>
      </c>
      <c r="G15" s="15" t="s">
        <v>34</v>
      </c>
      <c r="H15" s="11"/>
      <c r="I15" s="6" t="s">
        <v>35</v>
      </c>
      <c r="J15" s="696">
        <f>188.29+17.37+17.63</f>
        <v>223.29</v>
      </c>
      <c r="K15" s="625" t="s">
        <v>16</v>
      </c>
      <c r="L15" s="629"/>
      <c r="M15" s="6" t="s">
        <v>486</v>
      </c>
      <c r="N15" s="696">
        <f>3.97</f>
        <v>3.97</v>
      </c>
      <c r="O15" s="632"/>
      <c r="P15" s="13"/>
      <c r="Q15" s="9"/>
      <c r="R15" s="695"/>
      <c r="S15" s="632"/>
      <c r="T15" s="13"/>
      <c r="U15" s="9"/>
      <c r="V15" s="695"/>
      <c r="W15" s="694" t="s">
        <v>659</v>
      </c>
      <c r="X15" s="677"/>
      <c r="Y15" s="673" t="s">
        <v>660</v>
      </c>
      <c r="Z15" s="690">
        <v>703.02</v>
      </c>
    </row>
    <row r="16" spans="1:26" s="4" customFormat="1" ht="12.75" customHeight="1">
      <c r="A16" s="3"/>
      <c r="B16" s="5"/>
      <c r="C16" s="710" t="s">
        <v>504</v>
      </c>
      <c r="D16" s="679"/>
      <c r="E16" s="680"/>
      <c r="F16" s="711">
        <f>SUM(F17:F21)</f>
        <v>429.44</v>
      </c>
      <c r="G16" s="670" t="s">
        <v>474</v>
      </c>
      <c r="H16" s="628"/>
      <c r="I16" s="6" t="s">
        <v>595</v>
      </c>
      <c r="J16" s="696">
        <f>14.29+13.44</f>
        <v>27.729999999999997</v>
      </c>
      <c r="K16" s="694" t="s">
        <v>19</v>
      </c>
      <c r="L16" s="677"/>
      <c r="M16" s="675" t="s">
        <v>582</v>
      </c>
      <c r="N16" s="690">
        <f>SUM(N17:N23)</f>
        <v>254.92999999999998</v>
      </c>
      <c r="O16" s="632"/>
      <c r="P16" s="13"/>
      <c r="Q16" s="9"/>
      <c r="R16" s="695"/>
      <c r="S16" s="632"/>
      <c r="T16" s="13"/>
      <c r="U16" s="9"/>
      <c r="V16" s="695"/>
      <c r="W16" s="694" t="s">
        <v>18</v>
      </c>
      <c r="X16" s="677"/>
      <c r="Y16" s="673" t="s">
        <v>609</v>
      </c>
      <c r="Z16" s="690">
        <f>SUM(Z17:Z20)</f>
        <v>346.74500000000006</v>
      </c>
    </row>
    <row r="17" spans="1:26" s="4" customFormat="1" ht="12.75" customHeight="1">
      <c r="A17" s="3"/>
      <c r="B17" s="5"/>
      <c r="C17" s="621" t="s">
        <v>474</v>
      </c>
      <c r="D17" s="655"/>
      <c r="E17" s="6" t="s">
        <v>550</v>
      </c>
      <c r="F17" s="708">
        <v>89.78999999999999</v>
      </c>
      <c r="G17" s="692" t="s">
        <v>507</v>
      </c>
      <c r="H17" s="11"/>
      <c r="I17" s="6" t="s">
        <v>594</v>
      </c>
      <c r="J17" s="696">
        <f>8.76</f>
        <v>8.76</v>
      </c>
      <c r="K17" s="621" t="s">
        <v>479</v>
      </c>
      <c r="L17" s="628"/>
      <c r="M17" s="6" t="s">
        <v>488</v>
      </c>
      <c r="N17" s="696">
        <f>(69.61-8.6)+6.75+15.79</f>
        <v>83.54999999999998</v>
      </c>
      <c r="O17" s="632"/>
      <c r="P17" s="13"/>
      <c r="Q17" s="9"/>
      <c r="R17" s="695"/>
      <c r="S17" s="632"/>
      <c r="T17" s="13"/>
      <c r="U17" s="9"/>
      <c r="V17" s="695"/>
      <c r="W17" s="621" t="s">
        <v>14</v>
      </c>
      <c r="X17" s="628"/>
      <c r="Y17" s="6" t="s">
        <v>606</v>
      </c>
      <c r="Z17" s="691">
        <f>25.5+14.01+11.69+21.91+67.82+17.15+13.89+14.43+10.26+11.07+65.79</f>
        <v>273.52000000000004</v>
      </c>
    </row>
    <row r="18" spans="1:26" s="4" customFormat="1" ht="13.5" customHeight="1">
      <c r="A18" s="3"/>
      <c r="B18" s="5"/>
      <c r="C18" s="692" t="s">
        <v>505</v>
      </c>
      <c r="D18" s="655"/>
      <c r="E18" s="657" t="s">
        <v>551</v>
      </c>
      <c r="F18" s="708">
        <v>223.46</v>
      </c>
      <c r="G18" s="670" t="s">
        <v>14</v>
      </c>
      <c r="H18" s="628"/>
      <c r="I18" s="6" t="s">
        <v>589</v>
      </c>
      <c r="J18" s="696">
        <f>13.02+56.34+62.23</f>
        <v>131.59</v>
      </c>
      <c r="K18" s="628" t="s">
        <v>34</v>
      </c>
      <c r="L18" s="624"/>
      <c r="M18" s="6" t="s">
        <v>42</v>
      </c>
      <c r="N18" s="696">
        <f>(2*14.88)+(14.88)+14.88+8.6</f>
        <v>68.12</v>
      </c>
      <c r="O18" s="632"/>
      <c r="P18" s="13"/>
      <c r="Q18" s="9"/>
      <c r="R18" s="695"/>
      <c r="S18" s="632"/>
      <c r="T18" s="13"/>
      <c r="U18" s="9"/>
      <c r="V18" s="695"/>
      <c r="W18" s="692" t="s">
        <v>501</v>
      </c>
      <c r="X18" s="655"/>
      <c r="Y18" s="6" t="s">
        <v>482</v>
      </c>
      <c r="Z18" s="691">
        <f>6.41</f>
        <v>6.41</v>
      </c>
    </row>
    <row r="19" spans="1:26" s="4" customFormat="1" ht="13.5" customHeight="1">
      <c r="A19" s="3"/>
      <c r="B19" s="5"/>
      <c r="C19" s="692" t="s">
        <v>506</v>
      </c>
      <c r="D19" s="655"/>
      <c r="E19" s="657" t="s">
        <v>552</v>
      </c>
      <c r="F19" s="708">
        <v>48.419999999999995</v>
      </c>
      <c r="G19" s="628" t="s">
        <v>590</v>
      </c>
      <c r="H19" s="12"/>
      <c r="I19" s="6" t="s">
        <v>36</v>
      </c>
      <c r="J19" s="696">
        <f>16.94+16.96</f>
        <v>33.900000000000006</v>
      </c>
      <c r="K19" s="621" t="s">
        <v>474</v>
      </c>
      <c r="L19" s="628"/>
      <c r="M19" s="6" t="s">
        <v>475</v>
      </c>
      <c r="N19" s="696">
        <f>4.45+3.85+2.93</f>
        <v>11.23</v>
      </c>
      <c r="O19" s="632"/>
      <c r="P19" s="13"/>
      <c r="Q19" s="9"/>
      <c r="R19" s="695"/>
      <c r="S19" s="632"/>
      <c r="T19" s="13"/>
      <c r="U19" s="9"/>
      <c r="V19" s="695"/>
      <c r="W19" s="670" t="s">
        <v>474</v>
      </c>
      <c r="X19" s="628"/>
      <c r="Y19" s="6" t="s">
        <v>595</v>
      </c>
      <c r="Z19" s="696">
        <f>5.1+1.71</f>
        <v>6.81</v>
      </c>
    </row>
    <row r="20" spans="1:26" s="4" customFormat="1" ht="12.75" customHeight="1">
      <c r="A20" s="3"/>
      <c r="B20" s="5"/>
      <c r="C20" s="692" t="s">
        <v>507</v>
      </c>
      <c r="D20" s="655"/>
      <c r="E20" s="657" t="s">
        <v>553</v>
      </c>
      <c r="F20" s="708">
        <v>14.870000000000001</v>
      </c>
      <c r="G20" s="15" t="s">
        <v>16</v>
      </c>
      <c r="H20" s="721"/>
      <c r="I20" s="6" t="s">
        <v>591</v>
      </c>
      <c r="J20" s="696">
        <f>4.76+2.72+4.76</f>
        <v>12.24</v>
      </c>
      <c r="K20" s="621" t="s">
        <v>14</v>
      </c>
      <c r="L20" s="628"/>
      <c r="M20" s="6" t="s">
        <v>489</v>
      </c>
      <c r="N20" s="696">
        <f>35.68</f>
        <v>35.68</v>
      </c>
      <c r="O20" s="632"/>
      <c r="P20" s="13"/>
      <c r="Q20" s="9"/>
      <c r="R20" s="695"/>
      <c r="S20" s="632"/>
      <c r="T20" s="13"/>
      <c r="U20" s="9"/>
      <c r="V20" s="695"/>
      <c r="W20" s="670" t="s">
        <v>497</v>
      </c>
      <c r="X20" s="664"/>
      <c r="Y20" s="6" t="s">
        <v>498</v>
      </c>
      <c r="Z20" s="691">
        <f>1.61+1.96+28.91+13.95+4.76+4.61+1.175+3.03</f>
        <v>60.005</v>
      </c>
    </row>
    <row r="21" spans="1:26" s="4" customFormat="1" ht="12.75" customHeight="1">
      <c r="A21" s="3"/>
      <c r="B21" s="5"/>
      <c r="C21" s="709" t="s">
        <v>535</v>
      </c>
      <c r="D21" s="655"/>
      <c r="E21" s="6" t="s">
        <v>498</v>
      </c>
      <c r="F21" s="708">
        <v>52.9</v>
      </c>
      <c r="G21" s="689" t="s">
        <v>18</v>
      </c>
      <c r="H21" s="677"/>
      <c r="I21" s="675" t="s">
        <v>544</v>
      </c>
      <c r="J21" s="690">
        <f>SUM(J22:J28)</f>
        <v>819.1500000000001</v>
      </c>
      <c r="K21" s="625" t="s">
        <v>491</v>
      </c>
      <c r="L21" s="629"/>
      <c r="M21" s="6" t="s">
        <v>492</v>
      </c>
      <c r="N21" s="696">
        <f>21.48+13.49+12.37</f>
        <v>47.339999999999996</v>
      </c>
      <c r="O21" s="632"/>
      <c r="P21" s="13"/>
      <c r="Q21" s="9"/>
      <c r="R21" s="695"/>
      <c r="S21" s="632"/>
      <c r="T21" s="13"/>
      <c r="U21" s="9"/>
      <c r="V21" s="695"/>
      <c r="W21" s="694" t="s">
        <v>19</v>
      </c>
      <c r="X21" s="677"/>
      <c r="Y21" s="673" t="s">
        <v>609</v>
      </c>
      <c r="Z21" s="690">
        <f>SUM(Z22:Z24)</f>
        <v>266.24</v>
      </c>
    </row>
    <row r="22" spans="1:26" s="4" customFormat="1" ht="12.75" customHeight="1">
      <c r="A22" s="3"/>
      <c r="B22" s="5"/>
      <c r="C22" s="712" t="s">
        <v>508</v>
      </c>
      <c r="D22" s="679"/>
      <c r="E22" s="680"/>
      <c r="F22" s="711">
        <f>SUM(F23:F26)</f>
        <v>543.6</v>
      </c>
      <c r="G22" s="15" t="s">
        <v>599</v>
      </c>
      <c r="H22" s="12"/>
      <c r="I22" s="726" t="s">
        <v>600</v>
      </c>
      <c r="J22" s="696">
        <f>26.08+20.63+18.95+18.96+18.96+18.96+18.96+18.95+18.95+18.91+18.96+18.98+18.93+18.95+18.95+5.13+10.49+58.25</f>
        <v>366.95</v>
      </c>
      <c r="K22" s="621" t="s">
        <v>483</v>
      </c>
      <c r="L22" s="628"/>
      <c r="M22" s="6" t="s">
        <v>493</v>
      </c>
      <c r="N22" s="696">
        <f>5.04</f>
        <v>5.04</v>
      </c>
      <c r="O22" s="632"/>
      <c r="P22" s="13"/>
      <c r="Q22" s="9"/>
      <c r="R22" s="695"/>
      <c r="S22" s="632"/>
      <c r="T22" s="13"/>
      <c r="U22" s="9"/>
      <c r="V22" s="695"/>
      <c r="W22" s="621" t="s">
        <v>14</v>
      </c>
      <c r="X22" s="628"/>
      <c r="Y22" s="6" t="s">
        <v>606</v>
      </c>
      <c r="Z22" s="691">
        <f>21+11.62+19.4+21.95+13.7+10.26+15.01+14.39+9.43+9.1</f>
        <v>145.86</v>
      </c>
    </row>
    <row r="23" spans="1:26" s="4" customFormat="1" ht="12.75" customHeight="1">
      <c r="A23" s="3"/>
      <c r="B23" s="8"/>
      <c r="C23" s="692" t="s">
        <v>548</v>
      </c>
      <c r="D23" s="659"/>
      <c r="E23" s="6" t="s">
        <v>554</v>
      </c>
      <c r="F23" s="708">
        <v>65.85000000000001</v>
      </c>
      <c r="G23" s="692" t="s">
        <v>592</v>
      </c>
      <c r="H23" s="667"/>
      <c r="I23" s="725" t="s">
        <v>593</v>
      </c>
      <c r="J23" s="696">
        <v>128.84</v>
      </c>
      <c r="K23" s="625" t="s">
        <v>16</v>
      </c>
      <c r="L23" s="629"/>
      <c r="M23" s="6" t="s">
        <v>486</v>
      </c>
      <c r="N23" s="696">
        <f>3.97</f>
        <v>3.97</v>
      </c>
      <c r="O23" s="632"/>
      <c r="P23" s="13"/>
      <c r="Q23" s="9"/>
      <c r="R23" s="695"/>
      <c r="S23" s="632"/>
      <c r="T23" s="13"/>
      <c r="U23" s="9"/>
      <c r="V23" s="695"/>
      <c r="W23" s="670" t="s">
        <v>474</v>
      </c>
      <c r="X23" s="628"/>
      <c r="Y23" s="6" t="s">
        <v>595</v>
      </c>
      <c r="Z23" s="696">
        <f>2.11+1.44+1.85+1.68+3.73</f>
        <v>10.81</v>
      </c>
    </row>
    <row r="24" spans="1:26" s="4" customFormat="1" ht="12.75" customHeight="1">
      <c r="A24" s="3"/>
      <c r="B24" s="8"/>
      <c r="C24" s="713" t="s">
        <v>509</v>
      </c>
      <c r="D24" s="659"/>
      <c r="E24" s="657" t="s">
        <v>555</v>
      </c>
      <c r="F24" s="708">
        <v>282.9</v>
      </c>
      <c r="G24" s="670" t="s">
        <v>14</v>
      </c>
      <c r="H24" s="11"/>
      <c r="I24" s="726" t="s">
        <v>596</v>
      </c>
      <c r="J24" s="696">
        <f>19.6+19.74</f>
        <v>39.34</v>
      </c>
      <c r="K24" s="694" t="s">
        <v>21</v>
      </c>
      <c r="L24" s="678"/>
      <c r="M24" s="675" t="s">
        <v>543</v>
      </c>
      <c r="N24" s="690">
        <f>SUM(N25)</f>
        <v>18.02</v>
      </c>
      <c r="O24" s="632"/>
      <c r="P24" s="13"/>
      <c r="Q24" s="9"/>
      <c r="R24" s="695"/>
      <c r="S24" s="632"/>
      <c r="T24" s="13"/>
      <c r="U24" s="9"/>
      <c r="V24" s="695"/>
      <c r="W24" s="670" t="s">
        <v>497</v>
      </c>
      <c r="X24" s="664"/>
      <c r="Y24" s="6" t="s">
        <v>498</v>
      </c>
      <c r="Z24" s="691">
        <f>43.35+2.06+62.41+1.75</f>
        <v>109.57</v>
      </c>
    </row>
    <row r="25" spans="1:26" s="4" customFormat="1" ht="12.75" customHeight="1">
      <c r="A25" s="3"/>
      <c r="B25" s="8"/>
      <c r="C25" s="713" t="s">
        <v>507</v>
      </c>
      <c r="D25" s="655"/>
      <c r="E25" s="657" t="s">
        <v>556</v>
      </c>
      <c r="F25" s="708">
        <v>62.25</v>
      </c>
      <c r="G25" s="15" t="s">
        <v>15</v>
      </c>
      <c r="H25" s="721"/>
      <c r="I25" s="726" t="s">
        <v>597</v>
      </c>
      <c r="J25" s="696">
        <f>17.57+11.59+3.7</f>
        <v>32.86</v>
      </c>
      <c r="K25" s="625" t="s">
        <v>16</v>
      </c>
      <c r="L25" s="629"/>
      <c r="M25" s="6" t="s">
        <v>585</v>
      </c>
      <c r="N25" s="696">
        <f>12.66+5.36</f>
        <v>18.02</v>
      </c>
      <c r="O25" s="632"/>
      <c r="P25" s="13"/>
      <c r="Q25" s="9"/>
      <c r="R25" s="695"/>
      <c r="S25" s="632"/>
      <c r="T25" s="13"/>
      <c r="U25" s="9"/>
      <c r="V25" s="695"/>
      <c r="W25" s="694" t="s">
        <v>20</v>
      </c>
      <c r="X25" s="677"/>
      <c r="Y25" s="673" t="s">
        <v>609</v>
      </c>
      <c r="Z25" s="690">
        <f>SUM(Z26:Z28)</f>
        <v>26.95</v>
      </c>
    </row>
    <row r="26" spans="1:26" s="4" customFormat="1" ht="12.75" customHeight="1">
      <c r="A26" s="3"/>
      <c r="B26" s="8"/>
      <c r="C26" s="709" t="s">
        <v>535</v>
      </c>
      <c r="D26" s="655"/>
      <c r="E26" s="6" t="s">
        <v>557</v>
      </c>
      <c r="F26" s="708">
        <v>132.6</v>
      </c>
      <c r="G26" s="692" t="s">
        <v>507</v>
      </c>
      <c r="H26" s="11"/>
      <c r="I26" s="726" t="s">
        <v>598</v>
      </c>
      <c r="J26" s="696">
        <f>14.15+10.05+10.22+10.8</f>
        <v>45.22</v>
      </c>
      <c r="K26" s="632"/>
      <c r="L26" s="13"/>
      <c r="M26" s="9"/>
      <c r="N26" s="695"/>
      <c r="O26" s="632"/>
      <c r="P26" s="13"/>
      <c r="Q26" s="9"/>
      <c r="R26" s="10"/>
      <c r="S26" s="632"/>
      <c r="T26" s="13"/>
      <c r="U26" s="9"/>
      <c r="V26" s="10"/>
      <c r="W26" s="621" t="s">
        <v>14</v>
      </c>
      <c r="X26" s="628"/>
      <c r="Y26" s="6" t="s">
        <v>610</v>
      </c>
      <c r="Z26" s="691">
        <v>26.95</v>
      </c>
    </row>
    <row r="27" spans="1:26" s="4" customFormat="1" ht="12.75" customHeight="1">
      <c r="A27" s="3"/>
      <c r="B27" s="8"/>
      <c r="C27" s="694" t="s">
        <v>310</v>
      </c>
      <c r="D27" s="676"/>
      <c r="E27" s="675" t="s">
        <v>543</v>
      </c>
      <c r="F27" s="701">
        <f>F28</f>
        <v>411.17</v>
      </c>
      <c r="G27" s="709" t="s">
        <v>535</v>
      </c>
      <c r="H27" s="655"/>
      <c r="I27" s="726" t="s">
        <v>498</v>
      </c>
      <c r="J27" s="696">
        <f>193.72</f>
        <v>193.72</v>
      </c>
      <c r="K27" s="632"/>
      <c r="L27" s="13"/>
      <c r="M27" s="9"/>
      <c r="N27" s="695"/>
      <c r="O27" s="632"/>
      <c r="P27" s="13"/>
      <c r="Q27" s="9"/>
      <c r="R27" s="10"/>
      <c r="S27" s="632"/>
      <c r="T27" s="13"/>
      <c r="U27" s="9"/>
      <c r="V27" s="10"/>
      <c r="W27" s="632"/>
      <c r="X27" s="13"/>
      <c r="Y27" s="9"/>
      <c r="Z27" s="10"/>
    </row>
    <row r="28" spans="1:26" s="4" customFormat="1" ht="12.75" customHeight="1">
      <c r="A28" s="3"/>
      <c r="B28" s="8"/>
      <c r="C28" s="714" t="s">
        <v>534</v>
      </c>
      <c r="D28" s="686"/>
      <c r="E28" s="666" t="s">
        <v>559</v>
      </c>
      <c r="F28" s="727">
        <v>411.17</v>
      </c>
      <c r="G28" s="728" t="s">
        <v>16</v>
      </c>
      <c r="H28" s="11"/>
      <c r="I28" s="726" t="s">
        <v>591</v>
      </c>
      <c r="J28" s="696">
        <f>4.74+2.72+4.76</f>
        <v>12.22</v>
      </c>
      <c r="K28" s="632"/>
      <c r="L28" s="13"/>
      <c r="M28" s="9"/>
      <c r="N28" s="695"/>
      <c r="O28" s="632"/>
      <c r="P28" s="13"/>
      <c r="Q28" s="9"/>
      <c r="R28" s="10"/>
      <c r="S28" s="632"/>
      <c r="T28" s="13"/>
      <c r="U28" s="9"/>
      <c r="V28" s="10"/>
      <c r="W28" s="632"/>
      <c r="X28" s="13"/>
      <c r="Y28" s="9"/>
      <c r="Z28" s="10"/>
    </row>
    <row r="29" spans="1:26" s="4" customFormat="1" ht="12.75" customHeight="1">
      <c r="A29" s="3"/>
      <c r="B29" s="8"/>
      <c r="C29" s="694" t="s">
        <v>18</v>
      </c>
      <c r="D29" s="677"/>
      <c r="E29" s="675" t="s">
        <v>544</v>
      </c>
      <c r="F29" s="701">
        <f>F30+F41</f>
        <v>2340.9300000000003</v>
      </c>
      <c r="G29" s="689" t="s">
        <v>19</v>
      </c>
      <c r="H29" s="677"/>
      <c r="I29" s="675" t="s">
        <v>544</v>
      </c>
      <c r="J29" s="690">
        <f>SUM(J30:J34)</f>
        <v>814.65</v>
      </c>
      <c r="K29" s="632"/>
      <c r="L29" s="13"/>
      <c r="M29" s="9"/>
      <c r="N29" s="695"/>
      <c r="O29" s="632"/>
      <c r="P29" s="13"/>
      <c r="Q29" s="9"/>
      <c r="R29" s="10"/>
      <c r="S29" s="632"/>
      <c r="T29" s="13"/>
      <c r="U29" s="9"/>
      <c r="V29" s="10"/>
      <c r="W29" s="632"/>
      <c r="X29" s="13"/>
      <c r="Y29" s="9"/>
      <c r="Z29" s="10"/>
    </row>
    <row r="30" spans="1:26" s="4" customFormat="1" ht="12.75" customHeight="1">
      <c r="A30" s="3"/>
      <c r="B30" s="8"/>
      <c r="C30" s="710" t="s">
        <v>510</v>
      </c>
      <c r="D30" s="679"/>
      <c r="E30" s="681"/>
      <c r="F30" s="711">
        <f>SUM(F31:F40)</f>
        <v>1662.25</v>
      </c>
      <c r="G30" s="15" t="s">
        <v>599</v>
      </c>
      <c r="H30" s="12"/>
      <c r="I30" s="726" t="s">
        <v>600</v>
      </c>
      <c r="J30" s="696">
        <f>26.08+20.64+18.96+(18.98*7)+19.04+19.19+(19.16*8)+19.14+19.14+5+10.4+58.26</f>
        <v>501.98999999999995</v>
      </c>
      <c r="K30" s="632"/>
      <c r="L30" s="13"/>
      <c r="M30" s="9"/>
      <c r="N30" s="695"/>
      <c r="O30" s="632"/>
      <c r="P30" s="13"/>
      <c r="Q30" s="9"/>
      <c r="R30" s="10"/>
      <c r="S30" s="632"/>
      <c r="T30" s="13"/>
      <c r="U30" s="9"/>
      <c r="V30" s="10"/>
      <c r="W30" s="632"/>
      <c r="X30" s="13"/>
      <c r="Y30" s="9"/>
      <c r="Z30" s="10"/>
    </row>
    <row r="31" spans="1:26" s="4" customFormat="1" ht="12.75" customHeight="1">
      <c r="A31" s="3"/>
      <c r="B31" s="8"/>
      <c r="C31" s="692" t="s">
        <v>503</v>
      </c>
      <c r="D31" s="667"/>
      <c r="E31" s="6" t="s">
        <v>560</v>
      </c>
      <c r="F31" s="708">
        <v>64.55</v>
      </c>
      <c r="G31" s="15" t="s">
        <v>15</v>
      </c>
      <c r="H31" s="721"/>
      <c r="I31" s="726" t="s">
        <v>597</v>
      </c>
      <c r="J31" s="696">
        <f>19.48+12.52+3.7</f>
        <v>35.7</v>
      </c>
      <c r="K31" s="632"/>
      <c r="L31" s="13"/>
      <c r="M31" s="9"/>
      <c r="N31" s="10"/>
      <c r="O31" s="632"/>
      <c r="P31" s="13"/>
      <c r="Q31" s="9"/>
      <c r="R31" s="10"/>
      <c r="S31" s="632"/>
      <c r="T31" s="13"/>
      <c r="U31" s="9"/>
      <c r="V31" s="10"/>
      <c r="W31" s="632"/>
      <c r="X31" s="13"/>
      <c r="Y31" s="9"/>
      <c r="Z31" s="10"/>
    </row>
    <row r="32" spans="1:26" s="4" customFormat="1" ht="12.75" customHeight="1">
      <c r="A32" s="3"/>
      <c r="B32" s="8"/>
      <c r="C32" s="692" t="s">
        <v>14</v>
      </c>
      <c r="D32" s="659"/>
      <c r="E32" s="657" t="s">
        <v>561</v>
      </c>
      <c r="F32" s="708">
        <v>105.95000000000002</v>
      </c>
      <c r="G32" s="692" t="s">
        <v>507</v>
      </c>
      <c r="H32" s="11"/>
      <c r="I32" s="726" t="s">
        <v>598</v>
      </c>
      <c r="J32" s="696">
        <f>14.2+10.01+10.32+10.75</f>
        <v>45.28</v>
      </c>
      <c r="K32" s="632"/>
      <c r="L32" s="13"/>
      <c r="M32" s="9"/>
      <c r="N32" s="10"/>
      <c r="O32" s="632"/>
      <c r="P32" s="13"/>
      <c r="Q32" s="9"/>
      <c r="R32" s="10"/>
      <c r="S32" s="632"/>
      <c r="T32" s="13"/>
      <c r="U32" s="9"/>
      <c r="V32" s="10"/>
      <c r="W32" s="632"/>
      <c r="X32" s="13"/>
      <c r="Y32" s="9"/>
      <c r="Z32" s="10"/>
    </row>
    <row r="33" spans="1:26" s="4" customFormat="1" ht="12.75" customHeight="1">
      <c r="A33" s="3"/>
      <c r="B33" s="8"/>
      <c r="C33" s="692" t="s">
        <v>511</v>
      </c>
      <c r="D33" s="655"/>
      <c r="E33" s="657" t="s">
        <v>562</v>
      </c>
      <c r="F33" s="708">
        <v>360.5</v>
      </c>
      <c r="G33" s="709" t="s">
        <v>535</v>
      </c>
      <c r="H33" s="655"/>
      <c r="I33" s="726" t="s">
        <v>498</v>
      </c>
      <c r="J33" s="696">
        <f>219.46</f>
        <v>219.46</v>
      </c>
      <c r="K33" s="632"/>
      <c r="L33" s="13"/>
      <c r="M33" s="9"/>
      <c r="N33" s="10"/>
      <c r="O33" s="632"/>
      <c r="P33" s="13"/>
      <c r="Q33" s="9"/>
      <c r="R33" s="10"/>
      <c r="S33" s="632"/>
      <c r="T33" s="13"/>
      <c r="U33" s="9"/>
      <c r="V33" s="10"/>
      <c r="W33" s="632"/>
      <c r="X33" s="13"/>
      <c r="Y33" s="9"/>
      <c r="Z33" s="10"/>
    </row>
    <row r="34" spans="1:26" s="4" customFormat="1" ht="12.75" customHeight="1">
      <c r="A34" s="3"/>
      <c r="B34" s="8"/>
      <c r="C34" s="692" t="s">
        <v>512</v>
      </c>
      <c r="D34" s="667"/>
      <c r="E34" s="657" t="s">
        <v>562</v>
      </c>
      <c r="F34" s="708">
        <v>98.75</v>
      </c>
      <c r="G34" s="728" t="s">
        <v>16</v>
      </c>
      <c r="H34" s="11"/>
      <c r="I34" s="726" t="s">
        <v>591</v>
      </c>
      <c r="J34" s="696">
        <f>4.74+2.72+4.76</f>
        <v>12.22</v>
      </c>
      <c r="K34" s="632"/>
      <c r="L34" s="13"/>
      <c r="M34" s="9"/>
      <c r="N34" s="10"/>
      <c r="O34" s="632"/>
      <c r="P34" s="13"/>
      <c r="Q34" s="9"/>
      <c r="R34" s="10"/>
      <c r="S34" s="632"/>
      <c r="T34" s="13"/>
      <c r="U34" s="9"/>
      <c r="V34" s="10"/>
      <c r="W34" s="632"/>
      <c r="X34" s="13"/>
      <c r="Y34" s="9"/>
      <c r="Z34" s="10"/>
    </row>
    <row r="35" spans="1:26" s="4" customFormat="1" ht="12.75" customHeight="1">
      <c r="A35" s="3"/>
      <c r="B35" s="8"/>
      <c r="C35" s="692" t="s">
        <v>513</v>
      </c>
      <c r="D35" s="659"/>
      <c r="E35" s="657" t="s">
        <v>563</v>
      </c>
      <c r="F35" s="708">
        <v>315.4</v>
      </c>
      <c r="G35" s="689" t="s">
        <v>20</v>
      </c>
      <c r="H35" s="677"/>
      <c r="I35" s="675" t="s">
        <v>544</v>
      </c>
      <c r="J35" s="690">
        <f>SUM(J36:J40)</f>
        <v>814.64</v>
      </c>
      <c r="K35" s="632"/>
      <c r="L35" s="13"/>
      <c r="M35" s="9"/>
      <c r="N35" s="10"/>
      <c r="O35" s="632"/>
      <c r="P35" s="13"/>
      <c r="Q35" s="9"/>
      <c r="R35" s="10"/>
      <c r="S35" s="632"/>
      <c r="T35" s="13"/>
      <c r="U35" s="9"/>
      <c r="V35" s="10"/>
      <c r="W35" s="632"/>
      <c r="X35" s="13"/>
      <c r="Y35" s="9"/>
      <c r="Z35" s="10"/>
    </row>
    <row r="36" spans="1:26" s="4" customFormat="1" ht="12.75" customHeight="1">
      <c r="A36" s="3"/>
      <c r="B36" s="8"/>
      <c r="C36" s="692" t="s">
        <v>514</v>
      </c>
      <c r="D36" s="655"/>
      <c r="E36" s="657" t="s">
        <v>564</v>
      </c>
      <c r="F36" s="708">
        <v>68.1</v>
      </c>
      <c r="G36" s="15" t="s">
        <v>599</v>
      </c>
      <c r="H36" s="729"/>
      <c r="I36" s="726" t="s">
        <v>600</v>
      </c>
      <c r="J36" s="696">
        <f>26.08+20.64+18.96+(18.98*7)+19.04+19.19+(19.16*8)+19.14+19.14+5+10.4+58.25</f>
        <v>501.97999999999996</v>
      </c>
      <c r="K36" s="632"/>
      <c r="L36" s="13"/>
      <c r="M36" s="9"/>
      <c r="N36" s="10"/>
      <c r="O36" s="632"/>
      <c r="P36" s="13"/>
      <c r="Q36" s="9"/>
      <c r="R36" s="10"/>
      <c r="S36" s="632"/>
      <c r="T36" s="13"/>
      <c r="U36" s="9"/>
      <c r="V36" s="10"/>
      <c r="W36" s="632"/>
      <c r="X36" s="13"/>
      <c r="Y36" s="9"/>
      <c r="Z36" s="10"/>
    </row>
    <row r="37" spans="1:26" s="4" customFormat="1" ht="12.75" customHeight="1">
      <c r="A37" s="3"/>
      <c r="B37" s="8"/>
      <c r="C37" s="692" t="s">
        <v>515</v>
      </c>
      <c r="D37" s="667"/>
      <c r="E37" s="657" t="s">
        <v>565</v>
      </c>
      <c r="F37" s="727">
        <v>136.4</v>
      </c>
      <c r="G37" s="728" t="s">
        <v>15</v>
      </c>
      <c r="H37" s="11"/>
      <c r="I37" s="726" t="s">
        <v>597</v>
      </c>
      <c r="J37" s="696">
        <f>19.48+12.52+3.7</f>
        <v>35.7</v>
      </c>
      <c r="K37" s="632"/>
      <c r="L37" s="13"/>
      <c r="M37" s="9"/>
      <c r="N37" s="10"/>
      <c r="O37" s="632"/>
      <c r="P37" s="13"/>
      <c r="Q37" s="9"/>
      <c r="R37" s="10"/>
      <c r="S37" s="632"/>
      <c r="T37" s="13"/>
      <c r="U37" s="9"/>
      <c r="V37" s="10"/>
      <c r="W37" s="632"/>
      <c r="X37" s="13"/>
      <c r="Y37" s="9"/>
      <c r="Z37" s="10"/>
    </row>
    <row r="38" spans="1:26" s="4" customFormat="1" ht="12.75" customHeight="1">
      <c r="A38" s="3"/>
      <c r="B38" s="8"/>
      <c r="C38" s="692" t="s">
        <v>501</v>
      </c>
      <c r="D38" s="655"/>
      <c r="E38" s="657" t="s">
        <v>566</v>
      </c>
      <c r="F38" s="708">
        <v>33</v>
      </c>
      <c r="G38" s="692" t="s">
        <v>507</v>
      </c>
      <c r="H38" s="11"/>
      <c r="I38" s="726" t="s">
        <v>598</v>
      </c>
      <c r="J38" s="696">
        <f>14.2+10.01+10.32+10.75</f>
        <v>45.28</v>
      </c>
      <c r="K38" s="632"/>
      <c r="L38" s="13"/>
      <c r="M38" s="9"/>
      <c r="N38" s="10"/>
      <c r="O38" s="632"/>
      <c r="P38" s="13"/>
      <c r="Q38" s="9"/>
      <c r="R38" s="10"/>
      <c r="S38" s="632"/>
      <c r="T38" s="13"/>
      <c r="U38" s="9"/>
      <c r="V38" s="10"/>
      <c r="W38" s="632"/>
      <c r="X38" s="13"/>
      <c r="Y38" s="9"/>
      <c r="Z38" s="10"/>
    </row>
    <row r="39" spans="1:26" s="4" customFormat="1" ht="12.75" customHeight="1">
      <c r="A39" s="3"/>
      <c r="B39" s="8"/>
      <c r="C39" s="692" t="s">
        <v>516</v>
      </c>
      <c r="D39" s="667"/>
      <c r="E39" s="657" t="s">
        <v>567</v>
      </c>
      <c r="F39" s="708">
        <v>46</v>
      </c>
      <c r="G39" s="709" t="s">
        <v>535</v>
      </c>
      <c r="H39" s="655"/>
      <c r="I39" s="726" t="s">
        <v>498</v>
      </c>
      <c r="J39" s="696">
        <f>219.46</f>
        <v>219.46</v>
      </c>
      <c r="K39" s="632"/>
      <c r="L39" s="13"/>
      <c r="M39" s="9"/>
      <c r="N39" s="10"/>
      <c r="O39" s="632"/>
      <c r="P39" s="13"/>
      <c r="Q39" s="9"/>
      <c r="R39" s="10"/>
      <c r="S39" s="632"/>
      <c r="T39" s="13"/>
      <c r="U39" s="9"/>
      <c r="V39" s="10"/>
      <c r="W39" s="632"/>
      <c r="X39" s="13"/>
      <c r="Y39" s="9"/>
      <c r="Z39" s="10"/>
    </row>
    <row r="40" spans="1:26" s="4" customFormat="1" ht="12.75" customHeight="1">
      <c r="A40" s="3"/>
      <c r="B40" s="8"/>
      <c r="C40" s="709" t="s">
        <v>535</v>
      </c>
      <c r="D40" s="655"/>
      <c r="E40" s="6" t="s">
        <v>498</v>
      </c>
      <c r="F40" s="708">
        <v>433.6</v>
      </c>
      <c r="G40" s="728" t="s">
        <v>16</v>
      </c>
      <c r="H40" s="11"/>
      <c r="I40" s="726" t="s">
        <v>591</v>
      </c>
      <c r="J40" s="696">
        <f>4.74+2.72+4.76</f>
        <v>12.22</v>
      </c>
      <c r="K40" s="632"/>
      <c r="L40" s="13"/>
      <c r="M40" s="9"/>
      <c r="N40" s="10"/>
      <c r="O40" s="632"/>
      <c r="P40" s="13"/>
      <c r="Q40" s="9"/>
      <c r="R40" s="10"/>
      <c r="S40" s="632"/>
      <c r="T40" s="13"/>
      <c r="U40" s="9"/>
      <c r="V40" s="10"/>
      <c r="W40" s="632"/>
      <c r="X40" s="13"/>
      <c r="Y40" s="9"/>
      <c r="Z40" s="10"/>
    </row>
    <row r="41" spans="1:26" s="4" customFormat="1" ht="12.75" customHeight="1">
      <c r="A41" s="3"/>
      <c r="B41" s="8"/>
      <c r="C41" s="710" t="s">
        <v>517</v>
      </c>
      <c r="D41" s="682"/>
      <c r="E41" s="680"/>
      <c r="F41" s="711">
        <f>SUM(F42:F45)</f>
        <v>678.6800000000001</v>
      </c>
      <c r="G41" s="689" t="s">
        <v>37</v>
      </c>
      <c r="H41" s="677"/>
      <c r="I41" s="675" t="s">
        <v>544</v>
      </c>
      <c r="J41" s="690">
        <f>SUM(J42:J46)</f>
        <v>815.53</v>
      </c>
      <c r="K41" s="632"/>
      <c r="L41" s="13"/>
      <c r="M41" s="9"/>
      <c r="N41" s="10"/>
      <c r="O41" s="632"/>
      <c r="P41" s="13"/>
      <c r="Q41" s="9"/>
      <c r="R41" s="10"/>
      <c r="S41" s="632"/>
      <c r="T41" s="13"/>
      <c r="U41" s="9"/>
      <c r="V41" s="10"/>
      <c r="W41" s="632"/>
      <c r="X41" s="13"/>
      <c r="Y41" s="9"/>
      <c r="Z41" s="10"/>
    </row>
    <row r="42" spans="1:26" s="4" customFormat="1" ht="12.75" customHeight="1">
      <c r="A42" s="3"/>
      <c r="B42" s="8"/>
      <c r="C42" s="692" t="s">
        <v>518</v>
      </c>
      <c r="D42" s="667"/>
      <c r="E42" s="658" t="s">
        <v>568</v>
      </c>
      <c r="F42" s="708">
        <v>84.35</v>
      </c>
      <c r="G42" s="15" t="s">
        <v>599</v>
      </c>
      <c r="H42" s="729"/>
      <c r="I42" s="726" t="s">
        <v>600</v>
      </c>
      <c r="J42" s="696">
        <f>26.42+20.64+18.96+(18.98*7)+19.04+19.19+(19.16*7)+19.14+20.84+26.13+5+10.4+58.25</f>
        <v>510.98999999999995</v>
      </c>
      <c r="K42" s="632"/>
      <c r="L42" s="13"/>
      <c r="M42" s="9"/>
      <c r="N42" s="10"/>
      <c r="O42" s="632"/>
      <c r="P42" s="13"/>
      <c r="Q42" s="9"/>
      <c r="R42" s="10"/>
      <c r="S42" s="632"/>
      <c r="T42" s="13"/>
      <c r="U42" s="9"/>
      <c r="V42" s="10"/>
      <c r="W42" s="632"/>
      <c r="X42" s="13"/>
      <c r="Y42" s="9"/>
      <c r="Z42" s="10"/>
    </row>
    <row r="43" spans="1:26" s="4" customFormat="1" ht="12.75" customHeight="1">
      <c r="A43" s="3"/>
      <c r="B43" s="8"/>
      <c r="C43" s="692" t="s">
        <v>519</v>
      </c>
      <c r="D43" s="667"/>
      <c r="E43" s="658" t="s">
        <v>569</v>
      </c>
      <c r="F43" s="727">
        <v>484.85</v>
      </c>
      <c r="G43" s="728" t="s">
        <v>15</v>
      </c>
      <c r="H43" s="11"/>
      <c r="I43" s="726" t="s">
        <v>597</v>
      </c>
      <c r="J43" s="696">
        <f>19.48+12.52+3.7</f>
        <v>35.7</v>
      </c>
      <c r="K43" s="632"/>
      <c r="L43" s="13"/>
      <c r="M43" s="9"/>
      <c r="N43" s="10"/>
      <c r="O43" s="632"/>
      <c r="P43" s="13"/>
      <c r="Q43" s="9"/>
      <c r="R43" s="10"/>
      <c r="S43" s="632"/>
      <c r="T43" s="13"/>
      <c r="U43" s="9"/>
      <c r="V43" s="10"/>
      <c r="W43" s="632"/>
      <c r="X43" s="13"/>
      <c r="Y43" s="9"/>
      <c r="Z43" s="10"/>
    </row>
    <row r="44" spans="1:26" s="4" customFormat="1" ht="12.75" customHeight="1">
      <c r="A44" s="3"/>
      <c r="B44" s="8"/>
      <c r="C44" s="692" t="s">
        <v>507</v>
      </c>
      <c r="D44" s="667"/>
      <c r="E44" s="658" t="s">
        <v>570</v>
      </c>
      <c r="F44" s="708">
        <v>33.35</v>
      </c>
      <c r="G44" s="692" t="s">
        <v>507</v>
      </c>
      <c r="H44" s="11"/>
      <c r="I44" s="726" t="s">
        <v>598</v>
      </c>
      <c r="J44" s="696">
        <f>14.2+10.01+10.32+10.75</f>
        <v>45.28</v>
      </c>
      <c r="K44" s="632"/>
      <c r="L44" s="13"/>
      <c r="M44" s="9"/>
      <c r="N44" s="10"/>
      <c r="O44" s="632"/>
      <c r="P44" s="13"/>
      <c r="Q44" s="9"/>
      <c r="R44" s="10"/>
      <c r="S44" s="632"/>
      <c r="T44" s="13"/>
      <c r="U44" s="9"/>
      <c r="V44" s="10"/>
      <c r="W44" s="632"/>
      <c r="X44" s="13"/>
      <c r="Y44" s="9"/>
      <c r="Z44" s="10"/>
    </row>
    <row r="45" spans="1:26" s="4" customFormat="1" ht="12.75" customHeight="1">
      <c r="A45" s="3"/>
      <c r="B45" s="8"/>
      <c r="C45" s="709" t="s">
        <v>535</v>
      </c>
      <c r="D45" s="667"/>
      <c r="E45" s="6" t="s">
        <v>498</v>
      </c>
      <c r="F45" s="708">
        <v>76.13</v>
      </c>
      <c r="G45" s="709" t="s">
        <v>535</v>
      </c>
      <c r="H45" s="655"/>
      <c r="I45" s="726" t="s">
        <v>498</v>
      </c>
      <c r="J45" s="696">
        <f>211.34</f>
        <v>211.34</v>
      </c>
      <c r="K45" s="632"/>
      <c r="L45" s="13"/>
      <c r="M45" s="9"/>
      <c r="N45" s="10"/>
      <c r="O45" s="632"/>
      <c r="P45" s="13"/>
      <c r="Q45" s="9"/>
      <c r="R45" s="10"/>
      <c r="S45" s="632"/>
      <c r="T45" s="13"/>
      <c r="U45" s="9"/>
      <c r="V45" s="10"/>
      <c r="W45" s="632"/>
      <c r="X45" s="13"/>
      <c r="Y45" s="9"/>
      <c r="Z45" s="10"/>
    </row>
    <row r="46" spans="1:26" s="4" customFormat="1" ht="12.75" customHeight="1">
      <c r="A46" s="3"/>
      <c r="B46" s="8"/>
      <c r="C46" s="694" t="s">
        <v>19</v>
      </c>
      <c r="D46" s="677"/>
      <c r="E46" s="675" t="s">
        <v>544</v>
      </c>
      <c r="F46" s="701">
        <f>F47+F52</f>
        <v>1983.25</v>
      </c>
      <c r="G46" s="728" t="s">
        <v>16</v>
      </c>
      <c r="H46" s="11"/>
      <c r="I46" s="726" t="s">
        <v>591</v>
      </c>
      <c r="J46" s="696">
        <f>4.74+2.72+4.76</f>
        <v>12.22</v>
      </c>
      <c r="K46" s="632"/>
      <c r="L46" s="13"/>
      <c r="M46" s="9"/>
      <c r="N46" s="10"/>
      <c r="O46" s="632"/>
      <c r="P46" s="13"/>
      <c r="Q46" s="9"/>
      <c r="R46" s="10"/>
      <c r="S46" s="632"/>
      <c r="T46" s="13"/>
      <c r="U46" s="9"/>
      <c r="V46" s="10"/>
      <c r="W46" s="632"/>
      <c r="X46" s="13"/>
      <c r="Y46" s="9"/>
      <c r="Z46" s="10"/>
    </row>
    <row r="47" spans="1:26" s="4" customFormat="1" ht="12.75" customHeight="1">
      <c r="A47" s="3"/>
      <c r="B47" s="8"/>
      <c r="C47" s="710" t="s">
        <v>520</v>
      </c>
      <c r="D47" s="682"/>
      <c r="E47" s="683"/>
      <c r="F47" s="711">
        <f>SUM(F48:F51)</f>
        <v>1041.9</v>
      </c>
      <c r="G47" s="687" t="s">
        <v>38</v>
      </c>
      <c r="H47" s="722"/>
      <c r="I47" s="675" t="s">
        <v>544</v>
      </c>
      <c r="J47" s="690">
        <f>SUM(J48:J52)</f>
        <v>815.53</v>
      </c>
      <c r="K47" s="632"/>
      <c r="L47" s="13"/>
      <c r="M47" s="9"/>
      <c r="N47" s="10"/>
      <c r="O47" s="632"/>
      <c r="P47" s="13"/>
      <c r="Q47" s="9"/>
      <c r="R47" s="10"/>
      <c r="S47" s="632"/>
      <c r="T47" s="13"/>
      <c r="U47" s="9"/>
      <c r="V47" s="10"/>
      <c r="W47" s="632"/>
      <c r="X47" s="13"/>
      <c r="Y47" s="9"/>
      <c r="Z47" s="10"/>
    </row>
    <row r="48" spans="1:26" s="4" customFormat="1" ht="12.75" customHeight="1">
      <c r="A48" s="3"/>
      <c r="B48" s="8"/>
      <c r="C48" s="692" t="s">
        <v>521</v>
      </c>
      <c r="D48" s="667"/>
      <c r="E48" s="658" t="s">
        <v>571</v>
      </c>
      <c r="F48" s="708">
        <v>670.25</v>
      </c>
      <c r="G48" s="15" t="s">
        <v>599</v>
      </c>
      <c r="H48" s="729"/>
      <c r="I48" s="726" t="s">
        <v>600</v>
      </c>
      <c r="J48" s="696">
        <f>26.42+20.64+18.96+(18.98*7)+19.04+19.19+(19.16*7)+19.14+20.84+26.13+5+10.4+58.25</f>
        <v>510.98999999999995</v>
      </c>
      <c r="K48" s="632"/>
      <c r="L48" s="13"/>
      <c r="M48" s="9"/>
      <c r="N48" s="10"/>
      <c r="O48" s="632"/>
      <c r="P48" s="13"/>
      <c r="Q48" s="9"/>
      <c r="R48" s="10"/>
      <c r="S48" s="632"/>
      <c r="T48" s="13"/>
      <c r="U48" s="9"/>
      <c r="V48" s="10"/>
      <c r="W48" s="632"/>
      <c r="X48" s="13"/>
      <c r="Y48" s="9"/>
      <c r="Z48" s="10"/>
    </row>
    <row r="49" spans="1:26" s="4" customFormat="1" ht="12.75" customHeight="1">
      <c r="A49" s="3"/>
      <c r="B49" s="8"/>
      <c r="C49" s="692" t="s">
        <v>507</v>
      </c>
      <c r="D49" s="667"/>
      <c r="E49" s="658" t="s">
        <v>572</v>
      </c>
      <c r="F49" s="708">
        <v>100.35</v>
      </c>
      <c r="G49" s="728" t="s">
        <v>15</v>
      </c>
      <c r="H49" s="11"/>
      <c r="I49" s="726" t="s">
        <v>597</v>
      </c>
      <c r="J49" s="696">
        <f>19.48+12.52+3.7</f>
        <v>35.7</v>
      </c>
      <c r="K49" s="632"/>
      <c r="L49" s="13"/>
      <c r="M49" s="9"/>
      <c r="N49" s="10"/>
      <c r="O49" s="632"/>
      <c r="P49" s="13"/>
      <c r="Q49" s="9"/>
      <c r="R49" s="10"/>
      <c r="S49" s="632"/>
      <c r="T49" s="13"/>
      <c r="U49" s="9"/>
      <c r="V49" s="10"/>
      <c r="W49" s="632"/>
      <c r="X49" s="13"/>
      <c r="Y49" s="9"/>
      <c r="Z49" s="10"/>
    </row>
    <row r="50" spans="1:26" s="4" customFormat="1" ht="12.75" customHeight="1">
      <c r="A50" s="3"/>
      <c r="B50" s="8"/>
      <c r="C50" s="692" t="s">
        <v>522</v>
      </c>
      <c r="D50" s="667"/>
      <c r="E50" s="658" t="s">
        <v>573</v>
      </c>
      <c r="F50" s="708">
        <v>37.05</v>
      </c>
      <c r="G50" s="692" t="s">
        <v>507</v>
      </c>
      <c r="H50" s="11"/>
      <c r="I50" s="726" t="s">
        <v>598</v>
      </c>
      <c r="J50" s="696">
        <f>14.2+10.01+10.32+10.75</f>
        <v>45.28</v>
      </c>
      <c r="K50" s="632"/>
      <c r="L50" s="13"/>
      <c r="M50" s="9"/>
      <c r="N50" s="10"/>
      <c r="O50" s="632"/>
      <c r="P50" s="13"/>
      <c r="Q50" s="9"/>
      <c r="R50" s="10"/>
      <c r="S50" s="632"/>
      <c r="T50" s="13"/>
      <c r="U50" s="9"/>
      <c r="V50" s="10"/>
      <c r="W50" s="632"/>
      <c r="X50" s="13"/>
      <c r="Y50" s="9"/>
      <c r="Z50" s="10"/>
    </row>
    <row r="51" spans="1:26" s="4" customFormat="1" ht="12.75" customHeight="1">
      <c r="A51" s="3"/>
      <c r="B51" s="8"/>
      <c r="C51" s="709" t="s">
        <v>535</v>
      </c>
      <c r="D51" s="667"/>
      <c r="E51" s="6" t="s">
        <v>498</v>
      </c>
      <c r="F51" s="708">
        <v>234.25</v>
      </c>
      <c r="G51" s="709" t="s">
        <v>535</v>
      </c>
      <c r="H51" s="655"/>
      <c r="I51" s="726" t="s">
        <v>498</v>
      </c>
      <c r="J51" s="696">
        <f>211.34</f>
        <v>211.34</v>
      </c>
      <c r="K51" s="632"/>
      <c r="L51" s="13"/>
      <c r="M51" s="9"/>
      <c r="N51" s="10"/>
      <c r="O51" s="632"/>
      <c r="P51" s="13"/>
      <c r="Q51" s="9"/>
      <c r="R51" s="10"/>
      <c r="S51" s="632"/>
      <c r="T51" s="13"/>
      <c r="U51" s="9"/>
      <c r="V51" s="10"/>
      <c r="W51" s="632"/>
      <c r="X51" s="13"/>
      <c r="Y51" s="9"/>
      <c r="Z51" s="10"/>
    </row>
    <row r="52" spans="1:26" s="4" customFormat="1" ht="12.75" customHeight="1">
      <c r="A52" s="3"/>
      <c r="B52" s="8"/>
      <c r="C52" s="710" t="s">
        <v>523</v>
      </c>
      <c r="D52" s="682"/>
      <c r="E52" s="683"/>
      <c r="F52" s="711">
        <f>SUM(F53:F56)</f>
        <v>941.35</v>
      </c>
      <c r="G52" s="728" t="s">
        <v>16</v>
      </c>
      <c r="H52" s="11"/>
      <c r="I52" s="726" t="s">
        <v>591</v>
      </c>
      <c r="J52" s="696">
        <f>4.74+2.72+4.76</f>
        <v>12.22</v>
      </c>
      <c r="K52" s="632"/>
      <c r="L52" s="13"/>
      <c r="M52" s="9"/>
      <c r="N52" s="10"/>
      <c r="O52" s="632"/>
      <c r="P52" s="13"/>
      <c r="Q52" s="9"/>
      <c r="R52" s="10"/>
      <c r="S52" s="632"/>
      <c r="T52" s="13"/>
      <c r="U52" s="9"/>
      <c r="V52" s="10"/>
      <c r="W52" s="632"/>
      <c r="X52" s="13"/>
      <c r="Y52" s="9"/>
      <c r="Z52" s="10"/>
    </row>
    <row r="53" spans="1:26" s="4" customFormat="1" ht="12.75" customHeight="1">
      <c r="A53" s="3"/>
      <c r="B53" s="8"/>
      <c r="C53" s="692" t="s">
        <v>521</v>
      </c>
      <c r="D53" s="667"/>
      <c r="E53" s="658" t="s">
        <v>574</v>
      </c>
      <c r="F53" s="708">
        <v>606.05</v>
      </c>
      <c r="G53" s="724" t="s">
        <v>39</v>
      </c>
      <c r="H53" s="688"/>
      <c r="I53" s="675" t="s">
        <v>543</v>
      </c>
      <c r="J53" s="690">
        <f>SUM(J54:J55)</f>
        <v>314.21999999999997</v>
      </c>
      <c r="K53" s="632"/>
      <c r="L53" s="13"/>
      <c r="M53" s="9"/>
      <c r="N53" s="10"/>
      <c r="O53" s="632"/>
      <c r="P53" s="13"/>
      <c r="Q53" s="9"/>
      <c r="R53" s="10"/>
      <c r="S53" s="632"/>
      <c r="T53" s="13"/>
      <c r="U53" s="9"/>
      <c r="V53" s="10"/>
      <c r="W53" s="632"/>
      <c r="X53" s="13"/>
      <c r="Y53" s="9"/>
      <c r="Z53" s="10"/>
    </row>
    <row r="54" spans="1:26" s="4" customFormat="1" ht="12.75" customHeight="1">
      <c r="A54" s="3"/>
      <c r="B54" s="8"/>
      <c r="C54" s="692" t="s">
        <v>507</v>
      </c>
      <c r="D54" s="667"/>
      <c r="E54" s="658" t="s">
        <v>572</v>
      </c>
      <c r="F54" s="708">
        <v>57.849999999999994</v>
      </c>
      <c r="G54" s="15" t="s">
        <v>16</v>
      </c>
      <c r="H54" s="721"/>
      <c r="I54" s="6" t="s">
        <v>40</v>
      </c>
      <c r="J54" s="696">
        <f>3.73+11.4+23.44+88.74+3.73</f>
        <v>131.04</v>
      </c>
      <c r="K54" s="632"/>
      <c r="L54" s="13"/>
      <c r="M54" s="9"/>
      <c r="N54" s="10"/>
      <c r="O54" s="632"/>
      <c r="P54" s="13"/>
      <c r="Q54" s="9"/>
      <c r="R54" s="10"/>
      <c r="S54" s="632"/>
      <c r="T54" s="13"/>
      <c r="U54" s="9"/>
      <c r="V54" s="10"/>
      <c r="W54" s="632"/>
      <c r="X54" s="13"/>
      <c r="Y54" s="9"/>
      <c r="Z54" s="10"/>
    </row>
    <row r="55" spans="1:26" s="4" customFormat="1" ht="12.75" customHeight="1">
      <c r="A55" s="3"/>
      <c r="B55" s="8"/>
      <c r="C55" s="692" t="s">
        <v>522</v>
      </c>
      <c r="D55" s="667"/>
      <c r="E55" s="658" t="s">
        <v>573</v>
      </c>
      <c r="F55" s="708">
        <v>43.2</v>
      </c>
      <c r="G55" s="709" t="s">
        <v>535</v>
      </c>
      <c r="H55" s="655"/>
      <c r="I55" s="726" t="s">
        <v>498</v>
      </c>
      <c r="J55" s="696">
        <f>14.32+76.32+1.99+76.42+14.13</f>
        <v>183.17999999999998</v>
      </c>
      <c r="K55" s="632"/>
      <c r="L55" s="13"/>
      <c r="M55" s="9"/>
      <c r="N55" s="10"/>
      <c r="O55" s="632"/>
      <c r="P55" s="13"/>
      <c r="Q55" s="9"/>
      <c r="R55" s="10"/>
      <c r="S55" s="632"/>
      <c r="T55" s="13"/>
      <c r="U55" s="9"/>
      <c r="V55" s="10"/>
      <c r="W55" s="632"/>
      <c r="X55" s="13"/>
      <c r="Y55" s="9"/>
      <c r="Z55" s="10"/>
    </row>
    <row r="56" spans="1:26" s="4" customFormat="1" ht="12.75" customHeight="1">
      <c r="A56" s="3"/>
      <c r="B56" s="8"/>
      <c r="C56" s="709" t="s">
        <v>535</v>
      </c>
      <c r="D56" s="667"/>
      <c r="E56" s="6" t="s">
        <v>498</v>
      </c>
      <c r="F56" s="708">
        <v>234.25</v>
      </c>
      <c r="G56" s="689" t="s">
        <v>21</v>
      </c>
      <c r="H56" s="678"/>
      <c r="I56" s="675" t="s">
        <v>543</v>
      </c>
      <c r="J56" s="690">
        <f>SUM(J57:J58)</f>
        <v>254.03</v>
      </c>
      <c r="K56" s="632"/>
      <c r="L56" s="13"/>
      <c r="M56" s="9"/>
      <c r="N56" s="10"/>
      <c r="O56" s="632"/>
      <c r="P56" s="13"/>
      <c r="Q56" s="9"/>
      <c r="R56" s="10"/>
      <c r="S56" s="632"/>
      <c r="T56" s="13"/>
      <c r="U56" s="9"/>
      <c r="V56" s="10"/>
      <c r="W56" s="632"/>
      <c r="X56" s="13"/>
      <c r="Y56" s="9"/>
      <c r="Z56" s="10"/>
    </row>
    <row r="57" spans="1:26" s="4" customFormat="1" ht="12.75" customHeight="1">
      <c r="A57" s="3"/>
      <c r="B57" s="8"/>
      <c r="C57" s="694" t="s">
        <v>20</v>
      </c>
      <c r="D57" s="677"/>
      <c r="E57" s="675" t="s">
        <v>544</v>
      </c>
      <c r="F57" s="701">
        <f>F58+F63</f>
        <v>1983.8000000000002</v>
      </c>
      <c r="G57" s="15" t="s">
        <v>16</v>
      </c>
      <c r="H57" s="633"/>
      <c r="I57" s="634" t="s">
        <v>41</v>
      </c>
      <c r="J57" s="730">
        <v>254.03</v>
      </c>
      <c r="K57" s="632"/>
      <c r="L57" s="13"/>
      <c r="M57" s="9"/>
      <c r="N57" s="10"/>
      <c r="O57" s="632"/>
      <c r="P57" s="13"/>
      <c r="Q57" s="9"/>
      <c r="R57" s="10"/>
      <c r="S57" s="632"/>
      <c r="T57" s="13"/>
      <c r="U57" s="9"/>
      <c r="V57" s="10"/>
      <c r="W57" s="632"/>
      <c r="X57" s="13"/>
      <c r="Y57" s="9"/>
      <c r="Z57" s="10"/>
    </row>
    <row r="58" spans="1:26" s="4" customFormat="1" ht="12.75" customHeight="1">
      <c r="A58" s="3"/>
      <c r="B58" s="8"/>
      <c r="C58" s="710" t="s">
        <v>524</v>
      </c>
      <c r="D58" s="682"/>
      <c r="E58" s="683"/>
      <c r="F58" s="711">
        <f>SUM(F59:F62)</f>
        <v>1041.9</v>
      </c>
      <c r="G58" s="13"/>
      <c r="H58" s="13"/>
      <c r="I58" s="9"/>
      <c r="J58" s="10"/>
      <c r="K58" s="632"/>
      <c r="L58" s="13"/>
      <c r="M58" s="9"/>
      <c r="N58" s="10"/>
      <c r="O58" s="632"/>
      <c r="P58" s="13"/>
      <c r="Q58" s="9"/>
      <c r="R58" s="10"/>
      <c r="S58" s="632"/>
      <c r="T58" s="13"/>
      <c r="U58" s="9"/>
      <c r="V58" s="10"/>
      <c r="W58" s="632"/>
      <c r="X58" s="13"/>
      <c r="Y58" s="9"/>
      <c r="Z58" s="10"/>
    </row>
    <row r="59" spans="1:26" s="4" customFormat="1" ht="12.75" customHeight="1">
      <c r="A59" s="3"/>
      <c r="B59" s="8"/>
      <c r="C59" s="692" t="s">
        <v>521</v>
      </c>
      <c r="D59" s="667"/>
      <c r="E59" s="658" t="s">
        <v>571</v>
      </c>
      <c r="F59" s="708">
        <v>670.25</v>
      </c>
      <c r="G59" s="13"/>
      <c r="H59" s="13"/>
      <c r="I59" s="9"/>
      <c r="J59" s="10"/>
      <c r="K59" s="632"/>
      <c r="L59" s="13"/>
      <c r="M59" s="9"/>
      <c r="N59" s="10"/>
      <c r="O59" s="632"/>
      <c r="P59" s="13"/>
      <c r="Q59" s="9"/>
      <c r="R59" s="10"/>
      <c r="S59" s="632"/>
      <c r="T59" s="13"/>
      <c r="U59" s="9"/>
      <c r="V59" s="10"/>
      <c r="W59" s="632"/>
      <c r="X59" s="13"/>
      <c r="Y59" s="9"/>
      <c r="Z59" s="10"/>
    </row>
    <row r="60" spans="1:26" s="4" customFormat="1" ht="12.75" customHeight="1">
      <c r="A60" s="3"/>
      <c r="B60" s="8"/>
      <c r="C60" s="692" t="s">
        <v>507</v>
      </c>
      <c r="D60" s="667"/>
      <c r="E60" s="658" t="s">
        <v>572</v>
      </c>
      <c r="F60" s="708">
        <v>100.35</v>
      </c>
      <c r="G60" s="13"/>
      <c r="H60" s="13"/>
      <c r="I60" s="9"/>
      <c r="J60" s="10"/>
      <c r="K60" s="632"/>
      <c r="L60" s="13"/>
      <c r="M60" s="9"/>
      <c r="N60" s="10"/>
      <c r="O60" s="632"/>
      <c r="P60" s="13"/>
      <c r="Q60" s="9"/>
      <c r="R60" s="10"/>
      <c r="S60" s="632"/>
      <c r="T60" s="13"/>
      <c r="U60" s="9"/>
      <c r="V60" s="10"/>
      <c r="W60" s="632"/>
      <c r="X60" s="13"/>
      <c r="Y60" s="9"/>
      <c r="Z60" s="10"/>
    </row>
    <row r="61" spans="1:26" s="4" customFormat="1" ht="12.75" customHeight="1">
      <c r="A61" s="3"/>
      <c r="B61" s="8"/>
      <c r="C61" s="692" t="s">
        <v>522</v>
      </c>
      <c r="D61" s="667"/>
      <c r="E61" s="658" t="s">
        <v>573</v>
      </c>
      <c r="F61" s="708">
        <v>37.05</v>
      </c>
      <c r="G61" s="13"/>
      <c r="H61" s="13"/>
      <c r="I61" s="9"/>
      <c r="J61" s="10"/>
      <c r="K61" s="632"/>
      <c r="L61" s="13"/>
      <c r="M61" s="9"/>
      <c r="N61" s="10"/>
      <c r="O61" s="632"/>
      <c r="P61" s="13"/>
      <c r="Q61" s="9"/>
      <c r="R61" s="10"/>
      <c r="S61" s="632"/>
      <c r="T61" s="13"/>
      <c r="U61" s="9"/>
      <c r="V61" s="10"/>
      <c r="W61" s="632"/>
      <c r="X61" s="13"/>
      <c r="Y61" s="9"/>
      <c r="Z61" s="10"/>
    </row>
    <row r="62" spans="1:26" s="4" customFormat="1" ht="12.75" customHeight="1">
      <c r="A62" s="3"/>
      <c r="B62" s="8"/>
      <c r="C62" s="709" t="s">
        <v>535</v>
      </c>
      <c r="D62" s="667"/>
      <c r="E62" s="6" t="s">
        <v>498</v>
      </c>
      <c r="F62" s="708">
        <v>234.25</v>
      </c>
      <c r="G62" s="13"/>
      <c r="H62" s="13"/>
      <c r="I62" s="9"/>
      <c r="J62" s="10"/>
      <c r="K62" s="632"/>
      <c r="L62" s="13"/>
      <c r="M62" s="9"/>
      <c r="N62" s="10"/>
      <c r="O62" s="632"/>
      <c r="P62" s="13"/>
      <c r="Q62" s="9"/>
      <c r="R62" s="10"/>
      <c r="S62" s="632"/>
      <c r="T62" s="13"/>
      <c r="U62" s="9"/>
      <c r="V62" s="10"/>
      <c r="W62" s="632"/>
      <c r="X62" s="13"/>
      <c r="Y62" s="9"/>
      <c r="Z62" s="10"/>
    </row>
    <row r="63" spans="1:26" s="4" customFormat="1" ht="12.75" customHeight="1">
      <c r="A63" s="3"/>
      <c r="B63" s="8"/>
      <c r="C63" s="710" t="s">
        <v>525</v>
      </c>
      <c r="D63" s="682"/>
      <c r="E63" s="683"/>
      <c r="F63" s="711">
        <f>SUM(F64:F67)</f>
        <v>941.9</v>
      </c>
      <c r="G63" s="13"/>
      <c r="H63" s="13"/>
      <c r="I63" s="9"/>
      <c r="J63" s="10"/>
      <c r="K63" s="632"/>
      <c r="L63" s="13"/>
      <c r="M63" s="9"/>
      <c r="N63" s="10"/>
      <c r="O63" s="632"/>
      <c r="P63" s="13"/>
      <c r="Q63" s="9"/>
      <c r="R63" s="10"/>
      <c r="S63" s="632"/>
      <c r="T63" s="13"/>
      <c r="U63" s="9"/>
      <c r="V63" s="10"/>
      <c r="W63" s="632"/>
      <c r="X63" s="13"/>
      <c r="Y63" s="9"/>
      <c r="Z63" s="10"/>
    </row>
    <row r="64" spans="1:26" s="4" customFormat="1" ht="12.75" customHeight="1">
      <c r="A64" s="3"/>
      <c r="B64" s="8"/>
      <c r="C64" s="692" t="s">
        <v>521</v>
      </c>
      <c r="D64" s="667"/>
      <c r="E64" s="658" t="s">
        <v>574</v>
      </c>
      <c r="F64" s="708">
        <v>606.05</v>
      </c>
      <c r="G64" s="13"/>
      <c r="H64" s="13"/>
      <c r="I64" s="9"/>
      <c r="J64" s="10"/>
      <c r="K64" s="632"/>
      <c r="L64" s="13"/>
      <c r="M64" s="9"/>
      <c r="N64" s="10"/>
      <c r="O64" s="632"/>
      <c r="P64" s="13"/>
      <c r="Q64" s="9"/>
      <c r="R64" s="10"/>
      <c r="S64" s="632"/>
      <c r="T64" s="13"/>
      <c r="U64" s="9"/>
      <c r="V64" s="10"/>
      <c r="W64" s="632"/>
      <c r="X64" s="13"/>
      <c r="Y64" s="9"/>
      <c r="Z64" s="10"/>
    </row>
    <row r="65" spans="1:26" s="4" customFormat="1" ht="12.75" customHeight="1">
      <c r="A65" s="3"/>
      <c r="B65" s="8"/>
      <c r="C65" s="692" t="s">
        <v>507</v>
      </c>
      <c r="D65" s="667"/>
      <c r="E65" s="658" t="s">
        <v>572</v>
      </c>
      <c r="F65" s="708">
        <v>57.849999999999994</v>
      </c>
      <c r="G65" s="13"/>
      <c r="H65" s="13"/>
      <c r="I65" s="9"/>
      <c r="J65" s="10"/>
      <c r="K65" s="632"/>
      <c r="L65" s="13"/>
      <c r="M65" s="9"/>
      <c r="N65" s="10"/>
      <c r="O65" s="632"/>
      <c r="P65" s="13"/>
      <c r="Q65" s="9"/>
      <c r="R65" s="10"/>
      <c r="S65" s="632"/>
      <c r="T65" s="13"/>
      <c r="U65" s="9"/>
      <c r="V65" s="10"/>
      <c r="W65" s="632"/>
      <c r="X65" s="13"/>
      <c r="Y65" s="9"/>
      <c r="Z65" s="10"/>
    </row>
    <row r="66" spans="1:26" s="4" customFormat="1" ht="12.75" customHeight="1">
      <c r="A66" s="3"/>
      <c r="B66" s="8"/>
      <c r="C66" s="692" t="s">
        <v>522</v>
      </c>
      <c r="D66" s="667"/>
      <c r="E66" s="658" t="s">
        <v>573</v>
      </c>
      <c r="F66" s="708">
        <v>43.75</v>
      </c>
      <c r="G66" s="13"/>
      <c r="H66" s="13"/>
      <c r="I66" s="9"/>
      <c r="J66" s="10"/>
      <c r="K66" s="632"/>
      <c r="L66" s="13"/>
      <c r="M66" s="9"/>
      <c r="N66" s="10"/>
      <c r="O66" s="632"/>
      <c r="P66" s="13"/>
      <c r="Q66" s="9"/>
      <c r="R66" s="10"/>
      <c r="S66" s="632"/>
      <c r="T66" s="13"/>
      <c r="U66" s="9"/>
      <c r="V66" s="10"/>
      <c r="W66" s="632"/>
      <c r="X66" s="13"/>
      <c r="Y66" s="9"/>
      <c r="Z66" s="10"/>
    </row>
    <row r="67" spans="1:26" s="4" customFormat="1" ht="12.75" customHeight="1">
      <c r="A67" s="3"/>
      <c r="B67" s="8"/>
      <c r="C67" s="709" t="s">
        <v>535</v>
      </c>
      <c r="D67" s="667"/>
      <c r="E67" s="6" t="s">
        <v>498</v>
      </c>
      <c r="F67" s="708">
        <v>234.25</v>
      </c>
      <c r="G67" s="13"/>
      <c r="H67" s="13"/>
      <c r="I67" s="9"/>
      <c r="J67" s="10"/>
      <c r="K67" s="632"/>
      <c r="L67" s="13"/>
      <c r="M67" s="9"/>
      <c r="N67" s="10"/>
      <c r="O67" s="632"/>
      <c r="P67" s="13"/>
      <c r="Q67" s="9"/>
      <c r="R67" s="10"/>
      <c r="S67" s="632"/>
      <c r="T67" s="13"/>
      <c r="U67" s="9"/>
      <c r="V67" s="10"/>
      <c r="W67" s="632"/>
      <c r="X67" s="13"/>
      <c r="Y67" s="9"/>
      <c r="Z67" s="10"/>
    </row>
    <row r="68" spans="1:26" s="4" customFormat="1" ht="12.75" customHeight="1">
      <c r="A68" s="3"/>
      <c r="B68" s="8"/>
      <c r="C68" s="694" t="s">
        <v>37</v>
      </c>
      <c r="D68" s="677"/>
      <c r="E68" s="675" t="s">
        <v>587</v>
      </c>
      <c r="F68" s="701">
        <f>F69+F74+F78+F80</f>
        <v>1908.0000000000002</v>
      </c>
      <c r="G68" s="13"/>
      <c r="H68" s="13"/>
      <c r="I68" s="9"/>
      <c r="J68" s="10"/>
      <c r="K68" s="632"/>
      <c r="L68" s="13"/>
      <c r="M68" s="9"/>
      <c r="N68" s="10"/>
      <c r="O68" s="632"/>
      <c r="P68" s="13"/>
      <c r="Q68" s="9"/>
      <c r="R68" s="10"/>
      <c r="S68" s="632"/>
      <c r="T68" s="13"/>
      <c r="U68" s="9"/>
      <c r="V68" s="10"/>
      <c r="W68" s="632"/>
      <c r="X68" s="13"/>
      <c r="Y68" s="9"/>
      <c r="Z68" s="10"/>
    </row>
    <row r="69" spans="1:26" s="4" customFormat="1" ht="12.75" customHeight="1">
      <c r="A69" s="3"/>
      <c r="B69" s="8"/>
      <c r="C69" s="710" t="s">
        <v>526</v>
      </c>
      <c r="D69" s="682"/>
      <c r="E69" s="683"/>
      <c r="F69" s="711">
        <f>SUM(F70:F73)</f>
        <v>924.7</v>
      </c>
      <c r="G69" s="13"/>
      <c r="H69" s="13"/>
      <c r="I69" s="9"/>
      <c r="J69" s="10"/>
      <c r="K69" s="632"/>
      <c r="L69" s="13"/>
      <c r="M69" s="9"/>
      <c r="N69" s="10"/>
      <c r="O69" s="632"/>
      <c r="P69" s="13"/>
      <c r="Q69" s="9"/>
      <c r="R69" s="10"/>
      <c r="S69" s="632"/>
      <c r="T69" s="13"/>
      <c r="U69" s="9"/>
      <c r="V69" s="10"/>
      <c r="W69" s="632"/>
      <c r="X69" s="13"/>
      <c r="Y69" s="9"/>
      <c r="Z69" s="10"/>
    </row>
    <row r="70" spans="1:26" s="4" customFormat="1" ht="12.75" customHeight="1">
      <c r="A70" s="3"/>
      <c r="B70" s="8"/>
      <c r="C70" s="692" t="s">
        <v>521</v>
      </c>
      <c r="D70" s="667"/>
      <c r="E70" s="658" t="s">
        <v>574</v>
      </c>
      <c r="F70" s="708">
        <v>606.05</v>
      </c>
      <c r="G70" s="13"/>
      <c r="H70" s="13"/>
      <c r="I70" s="9"/>
      <c r="J70" s="10"/>
      <c r="K70" s="632"/>
      <c r="L70" s="13"/>
      <c r="M70" s="9"/>
      <c r="N70" s="10"/>
      <c r="O70" s="632"/>
      <c r="P70" s="13"/>
      <c r="Q70" s="9"/>
      <c r="R70" s="10"/>
      <c r="S70" s="632"/>
      <c r="T70" s="13"/>
      <c r="U70" s="9"/>
      <c r="V70" s="10"/>
      <c r="W70" s="632"/>
      <c r="X70" s="13"/>
      <c r="Y70" s="9"/>
      <c r="Z70" s="10"/>
    </row>
    <row r="71" spans="1:26" s="4" customFormat="1" ht="12.75" customHeight="1">
      <c r="A71" s="3"/>
      <c r="B71" s="8"/>
      <c r="C71" s="692" t="s">
        <v>507</v>
      </c>
      <c r="D71" s="667"/>
      <c r="E71" s="658" t="s">
        <v>572</v>
      </c>
      <c r="F71" s="708">
        <v>91.44999999999999</v>
      </c>
      <c r="G71" s="13"/>
      <c r="H71" s="13"/>
      <c r="I71" s="9"/>
      <c r="J71" s="10"/>
      <c r="K71" s="632"/>
      <c r="L71" s="13"/>
      <c r="M71" s="9"/>
      <c r="N71" s="10"/>
      <c r="O71" s="632"/>
      <c r="P71" s="13"/>
      <c r="Q71" s="9"/>
      <c r="R71" s="10"/>
      <c r="S71" s="632"/>
      <c r="T71" s="13"/>
      <c r="U71" s="9"/>
      <c r="V71" s="10"/>
      <c r="W71" s="632"/>
      <c r="X71" s="13"/>
      <c r="Y71" s="9"/>
      <c r="Z71" s="10"/>
    </row>
    <row r="72" spans="1:26" s="4" customFormat="1" ht="12.75" customHeight="1">
      <c r="A72" s="3"/>
      <c r="B72" s="8"/>
      <c r="C72" s="692" t="s">
        <v>522</v>
      </c>
      <c r="D72" s="667"/>
      <c r="E72" s="658" t="s">
        <v>573</v>
      </c>
      <c r="F72" s="708">
        <v>33.2</v>
      </c>
      <c r="G72" s="13"/>
      <c r="H72" s="13"/>
      <c r="I72" s="9"/>
      <c r="J72" s="10"/>
      <c r="K72" s="632"/>
      <c r="L72" s="13"/>
      <c r="M72" s="9"/>
      <c r="N72" s="10"/>
      <c r="O72" s="632"/>
      <c r="P72" s="13"/>
      <c r="Q72" s="9"/>
      <c r="R72" s="10"/>
      <c r="S72" s="632"/>
      <c r="T72" s="13"/>
      <c r="U72" s="9"/>
      <c r="V72" s="10"/>
      <c r="W72" s="632"/>
      <c r="X72" s="13"/>
      <c r="Y72" s="9"/>
      <c r="Z72" s="10"/>
    </row>
    <row r="73" spans="1:26" s="4" customFormat="1" ht="12.75" customHeight="1">
      <c r="A73" s="3"/>
      <c r="B73" s="8"/>
      <c r="C73" s="709" t="s">
        <v>535</v>
      </c>
      <c r="D73" s="667"/>
      <c r="E73" s="6" t="s">
        <v>498</v>
      </c>
      <c r="F73" s="708">
        <v>194</v>
      </c>
      <c r="G73" s="13"/>
      <c r="H73" s="13"/>
      <c r="I73" s="9"/>
      <c r="J73" s="10"/>
      <c r="K73" s="632"/>
      <c r="L73" s="13"/>
      <c r="M73" s="9"/>
      <c r="N73" s="10"/>
      <c r="O73" s="632"/>
      <c r="P73" s="13"/>
      <c r="Q73" s="9"/>
      <c r="R73" s="10"/>
      <c r="S73" s="632"/>
      <c r="T73" s="13"/>
      <c r="U73" s="9"/>
      <c r="V73" s="10"/>
      <c r="W73" s="632"/>
      <c r="X73" s="13"/>
      <c r="Y73" s="9"/>
      <c r="Z73" s="10"/>
    </row>
    <row r="74" spans="1:26" s="4" customFormat="1" ht="12.75" customHeight="1">
      <c r="A74" s="3"/>
      <c r="B74" s="8"/>
      <c r="C74" s="710" t="s">
        <v>527</v>
      </c>
      <c r="D74" s="682"/>
      <c r="E74" s="683"/>
      <c r="F74" s="711">
        <f>SUM(F75:F77)</f>
        <v>458.6</v>
      </c>
      <c r="G74" s="13"/>
      <c r="H74" s="13"/>
      <c r="I74" s="9"/>
      <c r="J74" s="10"/>
      <c r="K74" s="632"/>
      <c r="L74" s="13"/>
      <c r="M74" s="9"/>
      <c r="N74" s="10"/>
      <c r="O74" s="632"/>
      <c r="P74" s="13"/>
      <c r="Q74" s="9"/>
      <c r="R74" s="10"/>
      <c r="S74" s="632"/>
      <c r="T74" s="13"/>
      <c r="U74" s="9"/>
      <c r="V74" s="10"/>
      <c r="W74" s="632"/>
      <c r="X74" s="13"/>
      <c r="Y74" s="9"/>
      <c r="Z74" s="10"/>
    </row>
    <row r="75" spans="1:26" s="4" customFormat="1" ht="12.75" customHeight="1">
      <c r="A75" s="3"/>
      <c r="B75" s="8"/>
      <c r="C75" s="692" t="s">
        <v>521</v>
      </c>
      <c r="D75" s="667"/>
      <c r="E75" s="658" t="s">
        <v>575</v>
      </c>
      <c r="F75" s="708">
        <v>191.20000000000002</v>
      </c>
      <c r="G75" s="13"/>
      <c r="H75" s="13"/>
      <c r="I75" s="9"/>
      <c r="J75" s="10"/>
      <c r="K75" s="632"/>
      <c r="L75" s="13"/>
      <c r="M75" s="9"/>
      <c r="N75" s="10"/>
      <c r="O75" s="632"/>
      <c r="P75" s="13"/>
      <c r="Q75" s="9"/>
      <c r="R75" s="10"/>
      <c r="S75" s="632"/>
      <c r="T75" s="13"/>
      <c r="U75" s="9"/>
      <c r="V75" s="10"/>
      <c r="W75" s="632"/>
      <c r="X75" s="13"/>
      <c r="Y75" s="9"/>
      <c r="Z75" s="10"/>
    </row>
    <row r="76" spans="1:26" s="4" customFormat="1" ht="12.75" customHeight="1">
      <c r="A76" s="3"/>
      <c r="B76" s="8"/>
      <c r="C76" s="692" t="s">
        <v>507</v>
      </c>
      <c r="D76" s="667"/>
      <c r="E76" s="658" t="s">
        <v>576</v>
      </c>
      <c r="F76" s="708">
        <v>85.79999999999998</v>
      </c>
      <c r="G76" s="13"/>
      <c r="H76" s="13"/>
      <c r="I76" s="9"/>
      <c r="J76" s="10"/>
      <c r="K76" s="632"/>
      <c r="L76" s="13"/>
      <c r="M76" s="9"/>
      <c r="N76" s="10"/>
      <c r="O76" s="632"/>
      <c r="P76" s="13"/>
      <c r="Q76" s="9"/>
      <c r="R76" s="10"/>
      <c r="S76" s="632"/>
      <c r="T76" s="13"/>
      <c r="U76" s="9"/>
      <c r="V76" s="10"/>
      <c r="W76" s="632"/>
      <c r="X76" s="13"/>
      <c r="Y76" s="9"/>
      <c r="Z76" s="10"/>
    </row>
    <row r="77" spans="1:26" s="4" customFormat="1" ht="12.75" customHeight="1">
      <c r="A77" s="3"/>
      <c r="B77" s="8"/>
      <c r="C77" s="709" t="s">
        <v>535</v>
      </c>
      <c r="D77" s="667"/>
      <c r="E77" s="6" t="s">
        <v>498</v>
      </c>
      <c r="F77" s="708">
        <v>181.6</v>
      </c>
      <c r="G77" s="13"/>
      <c r="H77" s="13"/>
      <c r="I77" s="9"/>
      <c r="J77" s="10"/>
      <c r="K77" s="632"/>
      <c r="L77" s="13"/>
      <c r="M77" s="9"/>
      <c r="N77" s="10"/>
      <c r="O77" s="632"/>
      <c r="P77" s="13"/>
      <c r="Q77" s="9"/>
      <c r="R77" s="10"/>
      <c r="S77" s="632"/>
      <c r="T77" s="13"/>
      <c r="U77" s="9"/>
      <c r="V77" s="10"/>
      <c r="W77" s="632"/>
      <c r="X77" s="13"/>
      <c r="Y77" s="9"/>
      <c r="Z77" s="10"/>
    </row>
    <row r="78" spans="1:26" s="4" customFormat="1" ht="12.75" customHeight="1">
      <c r="A78" s="3"/>
      <c r="B78" s="8"/>
      <c r="C78" s="710" t="s">
        <v>528</v>
      </c>
      <c r="D78" s="682"/>
      <c r="E78" s="683"/>
      <c r="F78" s="711">
        <f>SUM(F79)</f>
        <v>69</v>
      </c>
      <c r="G78" s="13"/>
      <c r="H78" s="13"/>
      <c r="I78" s="9"/>
      <c r="J78" s="10"/>
      <c r="K78" s="632"/>
      <c r="L78" s="13"/>
      <c r="M78" s="9"/>
      <c r="N78" s="10"/>
      <c r="O78" s="632"/>
      <c r="P78" s="13"/>
      <c r="Q78" s="9"/>
      <c r="R78" s="10"/>
      <c r="S78" s="632"/>
      <c r="T78" s="13"/>
      <c r="U78" s="9"/>
      <c r="V78" s="10"/>
      <c r="W78" s="632"/>
      <c r="X78" s="13"/>
      <c r="Y78" s="9"/>
      <c r="Z78" s="10"/>
    </row>
    <row r="79" spans="1:26" s="4" customFormat="1" ht="12.75" customHeight="1">
      <c r="A79" s="3"/>
      <c r="B79" s="8"/>
      <c r="C79" s="692" t="s">
        <v>529</v>
      </c>
      <c r="D79" s="667"/>
      <c r="E79" s="658" t="s">
        <v>577</v>
      </c>
      <c r="F79" s="708">
        <v>69</v>
      </c>
      <c r="G79" s="13"/>
      <c r="H79" s="13"/>
      <c r="I79" s="9"/>
      <c r="J79" s="10"/>
      <c r="K79" s="632"/>
      <c r="L79" s="13"/>
      <c r="M79" s="9"/>
      <c r="N79" s="10"/>
      <c r="O79" s="632"/>
      <c r="P79" s="13"/>
      <c r="Q79" s="9"/>
      <c r="R79" s="10"/>
      <c r="S79" s="632"/>
      <c r="T79" s="13"/>
      <c r="U79" s="9"/>
      <c r="V79" s="10"/>
      <c r="W79" s="632"/>
      <c r="X79" s="13"/>
      <c r="Y79" s="9"/>
      <c r="Z79" s="10"/>
    </row>
    <row r="80" spans="1:26" s="4" customFormat="1" ht="12.75" customHeight="1">
      <c r="A80" s="3"/>
      <c r="B80" s="8"/>
      <c r="C80" s="710" t="s">
        <v>530</v>
      </c>
      <c r="D80" s="682"/>
      <c r="E80" s="683"/>
      <c r="F80" s="711">
        <f>SUM(F81:F83)</f>
        <v>455.7</v>
      </c>
      <c r="G80" s="13"/>
      <c r="H80" s="13"/>
      <c r="I80" s="9"/>
      <c r="J80" s="10"/>
      <c r="K80" s="632"/>
      <c r="L80" s="13"/>
      <c r="M80" s="9"/>
      <c r="N80" s="10"/>
      <c r="O80" s="632"/>
      <c r="P80" s="13"/>
      <c r="Q80" s="9"/>
      <c r="R80" s="10"/>
      <c r="S80" s="632"/>
      <c r="T80" s="13"/>
      <c r="U80" s="9"/>
      <c r="V80" s="10"/>
      <c r="W80" s="632"/>
      <c r="X80" s="13"/>
      <c r="Y80" s="9"/>
      <c r="Z80" s="10"/>
    </row>
    <row r="81" spans="1:26" s="4" customFormat="1" ht="12.75" customHeight="1">
      <c r="A81" s="3"/>
      <c r="B81" s="8"/>
      <c r="C81" s="692" t="s">
        <v>531</v>
      </c>
      <c r="D81" s="667"/>
      <c r="E81" s="658" t="s">
        <v>578</v>
      </c>
      <c r="F81" s="708">
        <v>277.95</v>
      </c>
      <c r="G81" s="13"/>
      <c r="H81" s="13"/>
      <c r="I81" s="9"/>
      <c r="J81" s="10"/>
      <c r="K81" s="632"/>
      <c r="L81" s="13"/>
      <c r="M81" s="9"/>
      <c r="N81" s="10"/>
      <c r="O81" s="632"/>
      <c r="P81" s="13"/>
      <c r="Q81" s="9"/>
      <c r="R81" s="10"/>
      <c r="S81" s="632"/>
      <c r="T81" s="13"/>
      <c r="U81" s="9"/>
      <c r="V81" s="10"/>
      <c r="W81" s="632"/>
      <c r="X81" s="13"/>
      <c r="Y81" s="9"/>
      <c r="Z81" s="10"/>
    </row>
    <row r="82" spans="1:26" s="4" customFormat="1" ht="12.75" customHeight="1">
      <c r="A82" s="3"/>
      <c r="B82" s="8"/>
      <c r="C82" s="692" t="s">
        <v>532</v>
      </c>
      <c r="D82" s="667"/>
      <c r="E82" s="658" t="s">
        <v>579</v>
      </c>
      <c r="F82" s="708">
        <v>53.800000000000004</v>
      </c>
      <c r="G82" s="13"/>
      <c r="H82" s="13"/>
      <c r="I82" s="9"/>
      <c r="J82" s="10"/>
      <c r="K82" s="632"/>
      <c r="L82" s="13"/>
      <c r="M82" s="9"/>
      <c r="N82" s="10"/>
      <c r="O82" s="632"/>
      <c r="P82" s="13"/>
      <c r="Q82" s="9"/>
      <c r="R82" s="10"/>
      <c r="S82" s="632"/>
      <c r="T82" s="13"/>
      <c r="U82" s="9"/>
      <c r="V82" s="10"/>
      <c r="W82" s="632"/>
      <c r="X82" s="13"/>
      <c r="Y82" s="9"/>
      <c r="Z82" s="10"/>
    </row>
    <row r="83" spans="1:26" s="4" customFormat="1" ht="12.75" customHeight="1">
      <c r="A83" s="3"/>
      <c r="B83" s="8"/>
      <c r="C83" s="709" t="s">
        <v>535</v>
      </c>
      <c r="D83" s="667"/>
      <c r="E83" s="6" t="s">
        <v>498</v>
      </c>
      <c r="F83" s="708">
        <v>123.95</v>
      </c>
      <c r="G83" s="13"/>
      <c r="H83" s="13"/>
      <c r="I83" s="9"/>
      <c r="J83" s="10"/>
      <c r="K83" s="632"/>
      <c r="L83" s="13"/>
      <c r="M83" s="9"/>
      <c r="N83" s="10"/>
      <c r="O83" s="632"/>
      <c r="P83" s="13"/>
      <c r="Q83" s="9"/>
      <c r="R83" s="10"/>
      <c r="S83" s="632"/>
      <c r="T83" s="13"/>
      <c r="U83" s="9"/>
      <c r="V83" s="10"/>
      <c r="W83" s="632"/>
      <c r="X83" s="13"/>
      <c r="Y83" s="9"/>
      <c r="Z83" s="10"/>
    </row>
    <row r="84" spans="1:26" s="4" customFormat="1" ht="12.75" customHeight="1">
      <c r="A84" s="3"/>
      <c r="B84" s="8"/>
      <c r="C84" s="694" t="s">
        <v>21</v>
      </c>
      <c r="D84" s="678"/>
      <c r="E84" s="675" t="s">
        <v>543</v>
      </c>
      <c r="F84" s="701">
        <f>F85</f>
        <v>2258.48</v>
      </c>
      <c r="G84" s="13"/>
      <c r="H84" s="13"/>
      <c r="I84" s="9"/>
      <c r="J84" s="10"/>
      <c r="K84" s="632"/>
      <c r="L84" s="13"/>
      <c r="M84" s="9"/>
      <c r="N84" s="10"/>
      <c r="O84" s="632"/>
      <c r="P84" s="13"/>
      <c r="Q84" s="9"/>
      <c r="R84" s="10"/>
      <c r="S84" s="632"/>
      <c r="T84" s="13"/>
      <c r="U84" s="9"/>
      <c r="V84" s="10"/>
      <c r="W84" s="632"/>
      <c r="X84" s="13"/>
      <c r="Y84" s="9"/>
      <c r="Z84" s="10"/>
    </row>
    <row r="85" spans="1:26" s="4" customFormat="1" ht="12.75" customHeight="1" thickBot="1">
      <c r="A85" s="3"/>
      <c r="B85" s="8"/>
      <c r="C85" s="715" t="s">
        <v>534</v>
      </c>
      <c r="D85" s="716"/>
      <c r="E85" s="717" t="s">
        <v>580</v>
      </c>
      <c r="F85" s="718">
        <v>2258.48</v>
      </c>
      <c r="G85" s="698"/>
      <c r="H85" s="698"/>
      <c r="I85" s="699"/>
      <c r="J85" s="700"/>
      <c r="K85" s="697"/>
      <c r="L85" s="698"/>
      <c r="M85" s="699"/>
      <c r="N85" s="700"/>
      <c r="O85" s="697"/>
      <c r="P85" s="698"/>
      <c r="Q85" s="699"/>
      <c r="R85" s="700"/>
      <c r="S85" s="697"/>
      <c r="T85" s="698"/>
      <c r="U85" s="699"/>
      <c r="V85" s="700"/>
      <c r="W85" s="632"/>
      <c r="X85" s="13"/>
      <c r="Y85" s="9"/>
      <c r="Z85" s="10"/>
    </row>
    <row r="86" spans="1:26" s="481" customFormat="1" ht="13.5" thickBot="1">
      <c r="A86" s="775" t="s">
        <v>332</v>
      </c>
      <c r="B86" s="776"/>
      <c r="C86" s="653"/>
      <c r="D86" s="653"/>
      <c r="E86" s="653"/>
      <c r="F86" s="654"/>
      <c r="G86" s="649"/>
      <c r="H86" s="649"/>
      <c r="I86" s="649"/>
      <c r="J86" s="649"/>
      <c r="K86" s="649"/>
      <c r="L86" s="648"/>
      <c r="M86" s="648"/>
      <c r="N86" s="648"/>
      <c r="O86" s="648"/>
      <c r="P86" s="648"/>
      <c r="Q86" s="648"/>
      <c r="R86" s="648"/>
      <c r="S86" s="652"/>
      <c r="T86" s="653"/>
      <c r="U86" s="653"/>
      <c r="V86" s="654"/>
      <c r="W86" s="650"/>
      <c r="X86" s="648"/>
      <c r="Y86" s="648"/>
      <c r="Z86" s="651"/>
    </row>
    <row r="87" spans="1:26" s="14" customFormat="1" ht="13.5" customHeight="1">
      <c r="A87" s="635" t="s">
        <v>323</v>
      </c>
      <c r="B87" s="636"/>
      <c r="C87" s="637"/>
      <c r="D87" s="627"/>
      <c r="E87" s="627"/>
      <c r="F87" s="638"/>
      <c r="G87" s="639"/>
      <c r="H87" s="638"/>
      <c r="I87" s="638"/>
      <c r="J87" s="640"/>
      <c r="K87" s="753"/>
      <c r="L87" s="627"/>
      <c r="M87" s="627"/>
      <c r="N87" s="627"/>
      <c r="O87" s="626"/>
      <c r="P87" s="627"/>
      <c r="Q87" s="627"/>
      <c r="R87" s="642"/>
      <c r="S87" s="637"/>
      <c r="T87" s="627"/>
      <c r="U87" s="627"/>
      <c r="V87" s="640"/>
      <c r="W87" s="641"/>
      <c r="X87" s="627"/>
      <c r="Y87" s="627"/>
      <c r="Z87" s="642"/>
    </row>
    <row r="88" spans="1:26" s="14" customFormat="1" ht="13.5" customHeight="1">
      <c r="A88" s="68"/>
      <c r="B88" s="119" t="s">
        <v>324</v>
      </c>
      <c r="C88" s="116">
        <v>1</v>
      </c>
      <c r="D88" s="117" t="s">
        <v>247</v>
      </c>
      <c r="E88" s="118"/>
      <c r="F88" s="122" t="s">
        <v>333</v>
      </c>
      <c r="G88" s="116"/>
      <c r="H88" s="117"/>
      <c r="I88" s="118"/>
      <c r="J88" s="130"/>
      <c r="K88" s="754">
        <v>2</v>
      </c>
      <c r="L88" s="128" t="s">
        <v>125</v>
      </c>
      <c r="M88" s="129"/>
      <c r="N88" s="134" t="s">
        <v>639</v>
      </c>
      <c r="O88" s="135"/>
      <c r="P88" s="117"/>
      <c r="Q88" s="118"/>
      <c r="R88" s="643"/>
      <c r="S88" s="116"/>
      <c r="T88" s="117"/>
      <c r="U88" s="118"/>
      <c r="V88" s="117"/>
      <c r="W88" s="299"/>
      <c r="X88" s="136"/>
      <c r="Y88" s="129"/>
      <c r="Z88" s="137"/>
    </row>
    <row r="89" spans="1:26" s="14" customFormat="1" ht="13.5" customHeight="1">
      <c r="A89" s="68"/>
      <c r="B89" s="119" t="s">
        <v>1</v>
      </c>
      <c r="C89" s="45">
        <v>1</v>
      </c>
      <c r="D89" s="26" t="s">
        <v>330</v>
      </c>
      <c r="E89" s="23"/>
      <c r="F89" s="123"/>
      <c r="G89" s="45"/>
      <c r="H89" s="26"/>
      <c r="I89" s="23"/>
      <c r="J89" s="131"/>
      <c r="K89" s="31"/>
      <c r="L89" s="26"/>
      <c r="M89" s="23"/>
      <c r="N89" s="131"/>
      <c r="O89" s="31"/>
      <c r="P89" s="26"/>
      <c r="Q89" s="23"/>
      <c r="R89" s="33"/>
      <c r="S89" s="45"/>
      <c r="T89" s="26"/>
      <c r="U89" s="23"/>
      <c r="V89" s="26"/>
      <c r="W89" s="300"/>
      <c r="X89" s="58"/>
      <c r="Y89" s="23"/>
      <c r="Z89" s="33"/>
    </row>
    <row r="90" spans="1:26" s="14" customFormat="1" ht="13.5" customHeight="1">
      <c r="A90" s="69"/>
      <c r="B90" s="18"/>
      <c r="C90" s="46">
        <v>1</v>
      </c>
      <c r="D90" s="19" t="s">
        <v>331</v>
      </c>
      <c r="E90" s="20"/>
      <c r="F90" s="124"/>
      <c r="G90" s="46"/>
      <c r="H90" s="19"/>
      <c r="I90" s="20"/>
      <c r="J90" s="132"/>
      <c r="K90" s="32"/>
      <c r="L90" s="19"/>
      <c r="M90" s="20"/>
      <c r="N90" s="132"/>
      <c r="O90" s="32"/>
      <c r="P90" s="19"/>
      <c r="Q90" s="20"/>
      <c r="R90" s="34"/>
      <c r="S90" s="46"/>
      <c r="T90" s="19"/>
      <c r="U90" s="20"/>
      <c r="V90" s="19"/>
      <c r="W90" s="301"/>
      <c r="X90" s="59"/>
      <c r="Y90" s="20"/>
      <c r="Z90" s="34"/>
    </row>
    <row r="91" spans="1:26" s="14" customFormat="1" ht="13.5" customHeight="1">
      <c r="A91" s="68"/>
      <c r="B91" s="119" t="s">
        <v>0</v>
      </c>
      <c r="C91" s="45">
        <v>1</v>
      </c>
      <c r="D91" s="26" t="s">
        <v>219</v>
      </c>
      <c r="E91" s="23"/>
      <c r="F91" s="123"/>
      <c r="G91" s="45"/>
      <c r="H91" s="26"/>
      <c r="I91" s="23"/>
      <c r="J91" s="131"/>
      <c r="K91" s="31"/>
      <c r="L91" s="26"/>
      <c r="M91" s="23"/>
      <c r="N91" s="131"/>
      <c r="O91" s="31"/>
      <c r="P91" s="26"/>
      <c r="Q91" s="23"/>
      <c r="R91" s="33"/>
      <c r="S91" s="45"/>
      <c r="T91" s="26"/>
      <c r="U91" s="23"/>
      <c r="V91" s="26"/>
      <c r="W91" s="300"/>
      <c r="X91" s="58"/>
      <c r="Y91" s="23"/>
      <c r="Z91" s="33"/>
    </row>
    <row r="92" spans="1:26" s="14" customFormat="1" ht="13.5" customHeight="1">
      <c r="A92" s="69"/>
      <c r="B92" s="18"/>
      <c r="C92" s="46">
        <v>1</v>
      </c>
      <c r="D92" s="19" t="s">
        <v>279</v>
      </c>
      <c r="E92" s="20"/>
      <c r="F92" s="124"/>
      <c r="G92" s="46"/>
      <c r="H92" s="19"/>
      <c r="I92" s="20"/>
      <c r="J92" s="132"/>
      <c r="K92" s="32"/>
      <c r="L92" s="19"/>
      <c r="M92" s="20"/>
      <c r="N92" s="132"/>
      <c r="O92" s="32"/>
      <c r="P92" s="19"/>
      <c r="Q92" s="20"/>
      <c r="R92" s="34"/>
      <c r="S92" s="46"/>
      <c r="T92" s="19"/>
      <c r="U92" s="20"/>
      <c r="V92" s="19"/>
      <c r="W92" s="301"/>
      <c r="X92" s="59"/>
      <c r="Y92" s="20"/>
      <c r="Z92" s="34"/>
    </row>
    <row r="93" spans="1:26" s="14" customFormat="1" ht="13.5" customHeight="1">
      <c r="A93" s="68"/>
      <c r="B93" s="119" t="s">
        <v>329</v>
      </c>
      <c r="C93" s="45">
        <v>1</v>
      </c>
      <c r="D93" s="28" t="s">
        <v>218</v>
      </c>
      <c r="E93" s="24"/>
      <c r="F93" s="123"/>
      <c r="G93" s="45"/>
      <c r="H93" s="26"/>
      <c r="I93" s="23"/>
      <c r="J93" s="131"/>
      <c r="K93" s="31">
        <v>1</v>
      </c>
      <c r="L93" s="36" t="s">
        <v>124</v>
      </c>
      <c r="M93" s="42"/>
      <c r="N93" s="39"/>
      <c r="O93" s="53"/>
      <c r="P93" s="26"/>
      <c r="Q93" s="23"/>
      <c r="R93" s="33"/>
      <c r="S93" s="45"/>
      <c r="T93" s="26"/>
      <c r="U93" s="23"/>
      <c r="V93" s="26"/>
      <c r="W93" s="300"/>
      <c r="X93" s="60"/>
      <c r="Y93" s="42"/>
      <c r="Z93" s="37"/>
    </row>
    <row r="94" spans="1:26" s="14" customFormat="1" ht="13.5" customHeight="1">
      <c r="A94" s="70"/>
      <c r="B94" s="25" t="s">
        <v>249</v>
      </c>
      <c r="C94" s="47">
        <v>1</v>
      </c>
      <c r="D94" s="16" t="s">
        <v>274</v>
      </c>
      <c r="E94" s="22"/>
      <c r="F94" s="125"/>
      <c r="G94" s="47"/>
      <c r="H94" s="17"/>
      <c r="I94" s="41"/>
      <c r="J94" s="133"/>
      <c r="K94" s="755"/>
      <c r="L94" s="29"/>
      <c r="M94" s="52"/>
      <c r="N94" s="51"/>
      <c r="O94" s="54"/>
      <c r="P94" s="17"/>
      <c r="Q94" s="41"/>
      <c r="R94" s="35"/>
      <c r="S94" s="47"/>
      <c r="T94" s="17"/>
      <c r="U94" s="41"/>
      <c r="V94" s="17"/>
      <c r="W94" s="302"/>
      <c r="X94" s="61"/>
      <c r="Y94" s="43"/>
      <c r="Z94" s="57"/>
    </row>
    <row r="95" spans="1:26" s="14" customFormat="1" ht="13.5" customHeight="1">
      <c r="A95" s="68"/>
      <c r="B95" s="119" t="s">
        <v>325</v>
      </c>
      <c r="C95" s="45">
        <v>1</v>
      </c>
      <c r="D95" s="28" t="s">
        <v>166</v>
      </c>
      <c r="E95" s="24"/>
      <c r="F95" s="123" t="s">
        <v>167</v>
      </c>
      <c r="G95" s="45">
        <v>1</v>
      </c>
      <c r="H95" s="28" t="s">
        <v>354</v>
      </c>
      <c r="I95" s="42"/>
      <c r="J95" s="39" t="s">
        <v>339</v>
      </c>
      <c r="K95" s="53"/>
      <c r="L95" s="36"/>
      <c r="M95" s="42"/>
      <c r="N95" s="39"/>
      <c r="O95" s="55">
        <v>2</v>
      </c>
      <c r="P95" s="28" t="s">
        <v>141</v>
      </c>
      <c r="Q95" s="42"/>
      <c r="R95" s="37" t="s">
        <v>640</v>
      </c>
      <c r="S95" s="55"/>
      <c r="T95" s="26"/>
      <c r="U95" s="23"/>
      <c r="V95" s="26"/>
      <c r="W95" s="300"/>
      <c r="X95" s="58"/>
      <c r="Y95" s="23"/>
      <c r="Z95" s="33"/>
    </row>
    <row r="96" spans="1:26" s="14" customFormat="1" ht="13.5" customHeight="1">
      <c r="A96" s="69"/>
      <c r="B96" s="44" t="s">
        <v>326</v>
      </c>
      <c r="C96" s="46">
        <v>2</v>
      </c>
      <c r="D96" s="27" t="s">
        <v>169</v>
      </c>
      <c r="E96" s="21"/>
      <c r="F96" s="126" t="s">
        <v>170</v>
      </c>
      <c r="G96" s="49">
        <v>1</v>
      </c>
      <c r="H96" s="27" t="s">
        <v>358</v>
      </c>
      <c r="I96" s="43"/>
      <c r="J96" s="40"/>
      <c r="K96" s="56"/>
      <c r="L96" s="19"/>
      <c r="M96" s="20"/>
      <c r="N96" s="132"/>
      <c r="O96" s="32"/>
      <c r="P96" s="19"/>
      <c r="Q96" s="20"/>
      <c r="R96" s="34"/>
      <c r="S96" s="46"/>
      <c r="T96" s="19"/>
      <c r="U96" s="20"/>
      <c r="V96" s="19"/>
      <c r="W96" s="301"/>
      <c r="X96" s="61"/>
      <c r="Y96" s="43"/>
      <c r="Z96" s="38"/>
    </row>
    <row r="97" spans="1:26" s="14" customFormat="1" ht="13.5" customHeight="1">
      <c r="A97" s="69"/>
      <c r="B97" s="120"/>
      <c r="C97" s="46">
        <v>2</v>
      </c>
      <c r="D97" s="27" t="s">
        <v>180</v>
      </c>
      <c r="E97" s="21"/>
      <c r="F97" s="124" t="s">
        <v>181</v>
      </c>
      <c r="G97" s="46"/>
      <c r="H97" s="27"/>
      <c r="I97" s="43"/>
      <c r="J97" s="40"/>
      <c r="K97" s="56"/>
      <c r="L97" s="19"/>
      <c r="M97" s="20"/>
      <c r="N97" s="132"/>
      <c r="O97" s="32"/>
      <c r="P97" s="19"/>
      <c r="Q97" s="20"/>
      <c r="R97" s="34"/>
      <c r="S97" s="46"/>
      <c r="T97" s="19"/>
      <c r="U97" s="20"/>
      <c r="V97" s="19"/>
      <c r="W97" s="301"/>
      <c r="X97" s="61"/>
      <c r="Y97" s="43"/>
      <c r="Z97" s="38"/>
    </row>
    <row r="98" spans="1:26" s="14" customFormat="1" ht="13.5" customHeight="1">
      <c r="A98" s="69"/>
      <c r="B98" s="44" t="s">
        <v>340</v>
      </c>
      <c r="C98" s="48">
        <v>1</v>
      </c>
      <c r="D98" s="27" t="s">
        <v>254</v>
      </c>
      <c r="E98" s="21"/>
      <c r="F98" s="124"/>
      <c r="G98" s="46">
        <v>1</v>
      </c>
      <c r="H98" s="27" t="s">
        <v>327</v>
      </c>
      <c r="I98" s="43"/>
      <c r="J98" s="40" t="s">
        <v>649</v>
      </c>
      <c r="K98" s="56"/>
      <c r="L98" s="19"/>
      <c r="M98" s="20"/>
      <c r="N98" s="132"/>
      <c r="O98" s="32"/>
      <c r="P98" s="19"/>
      <c r="Q98" s="20"/>
      <c r="R98" s="34"/>
      <c r="S98" s="46"/>
      <c r="T98" s="19"/>
      <c r="U98" s="20"/>
      <c r="V98" s="19"/>
      <c r="W98" s="301"/>
      <c r="X98" s="61"/>
      <c r="Y98" s="43"/>
      <c r="Z98" s="38"/>
    </row>
    <row r="99" spans="1:26" s="14" customFormat="1" ht="13.5" customHeight="1">
      <c r="A99" s="69"/>
      <c r="B99" s="44" t="s">
        <v>328</v>
      </c>
      <c r="C99" s="46">
        <v>2</v>
      </c>
      <c r="D99" s="27" t="s">
        <v>182</v>
      </c>
      <c r="E99" s="21"/>
      <c r="F99" s="124" t="s">
        <v>181</v>
      </c>
      <c r="G99" s="46">
        <v>1</v>
      </c>
      <c r="H99" s="27" t="s">
        <v>355</v>
      </c>
      <c r="I99" s="43"/>
      <c r="J99" s="40"/>
      <c r="K99" s="56"/>
      <c r="L99" s="19"/>
      <c r="M99" s="20"/>
      <c r="N99" s="132"/>
      <c r="O99" s="32"/>
      <c r="P99" s="19"/>
      <c r="Q99" s="20"/>
      <c r="R99" s="34"/>
      <c r="S99" s="46"/>
      <c r="T99" s="19"/>
      <c r="U99" s="20"/>
      <c r="V99" s="19"/>
      <c r="W99" s="301"/>
      <c r="X99" s="59"/>
      <c r="Y99" s="20"/>
      <c r="Z99" s="34"/>
    </row>
    <row r="100" spans="1:26" s="14" customFormat="1" ht="13.5" customHeight="1">
      <c r="A100" s="69"/>
      <c r="B100" s="44" t="s">
        <v>356</v>
      </c>
      <c r="C100" s="46">
        <v>1</v>
      </c>
      <c r="D100" s="27" t="s">
        <v>183</v>
      </c>
      <c r="E100" s="21"/>
      <c r="F100" s="126" t="s">
        <v>184</v>
      </c>
      <c r="G100" s="49">
        <v>1</v>
      </c>
      <c r="H100" s="27" t="s">
        <v>357</v>
      </c>
      <c r="I100" s="43"/>
      <c r="J100" s="40"/>
      <c r="K100" s="56"/>
      <c r="L100" s="19"/>
      <c r="M100" s="20"/>
      <c r="N100" s="132"/>
      <c r="O100" s="32"/>
      <c r="P100" s="19"/>
      <c r="Q100" s="20"/>
      <c r="R100" s="34"/>
      <c r="S100" s="46"/>
      <c r="T100" s="19"/>
      <c r="U100" s="20"/>
      <c r="V100" s="19"/>
      <c r="W100" s="301"/>
      <c r="X100" s="59"/>
      <c r="Y100" s="20"/>
      <c r="Z100" s="34"/>
    </row>
    <row r="101" spans="1:26" s="14" customFormat="1" ht="13.5" customHeight="1">
      <c r="A101" s="69"/>
      <c r="B101" s="44" t="s">
        <v>186</v>
      </c>
      <c r="C101" s="46">
        <v>1</v>
      </c>
      <c r="D101" s="27" t="s">
        <v>187</v>
      </c>
      <c r="E101" s="21"/>
      <c r="F101" s="126" t="s">
        <v>188</v>
      </c>
      <c r="G101" s="49"/>
      <c r="H101" s="27"/>
      <c r="I101" s="43"/>
      <c r="J101" s="40"/>
      <c r="K101" s="56"/>
      <c r="L101" s="19"/>
      <c r="M101" s="20"/>
      <c r="N101" s="132"/>
      <c r="O101" s="32"/>
      <c r="P101" s="19"/>
      <c r="Q101" s="20"/>
      <c r="R101" s="34"/>
      <c r="S101" s="46"/>
      <c r="T101" s="19"/>
      <c r="U101" s="20"/>
      <c r="V101" s="19"/>
      <c r="W101" s="301"/>
      <c r="X101" s="59"/>
      <c r="Y101" s="20"/>
      <c r="Z101" s="734"/>
    </row>
    <row r="102" spans="1:26" s="14" customFormat="1" ht="13.5" customHeight="1">
      <c r="A102" s="69"/>
      <c r="B102" s="44" t="s">
        <v>2</v>
      </c>
      <c r="C102" s="46">
        <v>3</v>
      </c>
      <c r="D102" s="27" t="s">
        <v>185</v>
      </c>
      <c r="E102" s="21"/>
      <c r="F102" s="126" t="s">
        <v>342</v>
      </c>
      <c r="G102" s="49">
        <v>1</v>
      </c>
      <c r="H102" s="27" t="s">
        <v>647</v>
      </c>
      <c r="I102" s="43"/>
      <c r="J102" s="126" t="s">
        <v>648</v>
      </c>
      <c r="K102" s="756">
        <v>1</v>
      </c>
      <c r="L102" s="27" t="s">
        <v>230</v>
      </c>
      <c r="M102" s="43"/>
      <c r="N102" s="40" t="s">
        <v>209</v>
      </c>
      <c r="O102" s="56"/>
      <c r="P102" s="19"/>
      <c r="Q102" s="20"/>
      <c r="R102" s="34"/>
      <c r="S102" s="46"/>
      <c r="T102" s="19"/>
      <c r="U102" s="20"/>
      <c r="V102" s="19"/>
      <c r="W102" s="301">
        <v>1</v>
      </c>
      <c r="X102" s="732" t="s">
        <v>645</v>
      </c>
      <c r="Y102" s="43"/>
      <c r="Z102" s="735" t="s">
        <v>646</v>
      </c>
    </row>
    <row r="103" spans="1:26" s="14" customFormat="1" ht="13.5" customHeight="1">
      <c r="A103" s="69"/>
      <c r="B103" s="44" t="s">
        <v>341</v>
      </c>
      <c r="C103" s="46"/>
      <c r="D103" s="27"/>
      <c r="E103" s="21"/>
      <c r="F103" s="126"/>
      <c r="G103" s="49"/>
      <c r="H103" s="27"/>
      <c r="I103" s="43"/>
      <c r="J103" s="40"/>
      <c r="K103" s="56"/>
      <c r="L103" s="19"/>
      <c r="M103" s="43"/>
      <c r="N103" s="40"/>
      <c r="O103" s="56"/>
      <c r="P103" s="19"/>
      <c r="Q103" s="20"/>
      <c r="R103" s="34"/>
      <c r="S103" s="46"/>
      <c r="T103" s="19"/>
      <c r="U103" s="20"/>
      <c r="V103" s="19"/>
      <c r="W103" s="301">
        <v>1</v>
      </c>
      <c r="X103" s="732" t="s">
        <v>645</v>
      </c>
      <c r="Y103" s="43"/>
      <c r="Z103" s="735" t="s">
        <v>657</v>
      </c>
    </row>
    <row r="104" spans="1:26" s="14" customFormat="1" ht="13.5" customHeight="1">
      <c r="A104" s="68"/>
      <c r="B104" s="119" t="s">
        <v>344</v>
      </c>
      <c r="C104" s="45">
        <v>48</v>
      </c>
      <c r="D104" s="28" t="s">
        <v>198</v>
      </c>
      <c r="E104" s="24"/>
      <c r="F104" s="127" t="s">
        <v>199</v>
      </c>
      <c r="G104" s="50">
        <v>30</v>
      </c>
      <c r="H104" s="28" t="s">
        <v>45</v>
      </c>
      <c r="I104" s="42"/>
      <c r="J104" s="131"/>
      <c r="K104" s="31"/>
      <c r="L104" s="26"/>
      <c r="M104" s="23"/>
      <c r="N104" s="131"/>
      <c r="O104" s="31"/>
      <c r="P104" s="26"/>
      <c r="Q104" s="23"/>
      <c r="R104" s="33"/>
      <c r="S104" s="45"/>
      <c r="T104" s="26"/>
      <c r="U104" s="23"/>
      <c r="V104" s="26"/>
      <c r="W104" s="300"/>
      <c r="X104" s="58"/>
      <c r="Y104" s="23"/>
      <c r="Z104" s="33"/>
    </row>
    <row r="105" spans="1:26" s="14" customFormat="1" ht="13.5" customHeight="1">
      <c r="A105" s="69"/>
      <c r="B105" s="44" t="s">
        <v>326</v>
      </c>
      <c r="C105" s="46">
        <v>1</v>
      </c>
      <c r="D105" s="27" t="s">
        <v>205</v>
      </c>
      <c r="E105" s="21"/>
      <c r="F105" s="124" t="s">
        <v>206</v>
      </c>
      <c r="G105" s="46">
        <v>2</v>
      </c>
      <c r="H105" s="27" t="s">
        <v>359</v>
      </c>
      <c r="I105" s="21"/>
      <c r="J105" s="132"/>
      <c r="K105" s="32"/>
      <c r="L105" s="19"/>
      <c r="M105" s="20"/>
      <c r="N105" s="132"/>
      <c r="O105" s="32">
        <v>1</v>
      </c>
      <c r="P105" s="19"/>
      <c r="Q105" s="20"/>
      <c r="R105" s="34"/>
      <c r="S105" s="46"/>
      <c r="T105" s="19"/>
      <c r="U105" s="20"/>
      <c r="V105" s="19"/>
      <c r="W105" s="301"/>
      <c r="X105" s="61"/>
      <c r="Y105" s="43"/>
      <c r="Z105" s="38"/>
    </row>
    <row r="106" spans="1:26" s="14" customFormat="1" ht="13.5" customHeight="1">
      <c r="A106" s="69"/>
      <c r="B106" s="44" t="s">
        <v>328</v>
      </c>
      <c r="C106" s="46">
        <v>2</v>
      </c>
      <c r="D106" s="27" t="s">
        <v>352</v>
      </c>
      <c r="E106" s="21"/>
      <c r="F106" s="124" t="s">
        <v>207</v>
      </c>
      <c r="G106" s="46">
        <v>1</v>
      </c>
      <c r="H106" s="27" t="s">
        <v>360</v>
      </c>
      <c r="I106" s="43"/>
      <c r="J106" s="40"/>
      <c r="K106" s="56"/>
      <c r="L106" s="19"/>
      <c r="M106" s="20"/>
      <c r="N106" s="132"/>
      <c r="O106" s="32">
        <v>1</v>
      </c>
      <c r="P106" s="19"/>
      <c r="Q106" s="20"/>
      <c r="R106" s="34"/>
      <c r="S106" s="46"/>
      <c r="T106" s="19"/>
      <c r="U106" s="20"/>
      <c r="V106" s="19"/>
      <c r="W106" s="301"/>
      <c r="X106" s="59"/>
      <c r="Y106" s="20"/>
      <c r="Z106" s="34"/>
    </row>
    <row r="107" spans="1:26" s="14" customFormat="1" ht="13.5" customHeight="1">
      <c r="A107" s="69"/>
      <c r="B107" s="120" t="s">
        <v>46</v>
      </c>
      <c r="C107" s="46">
        <v>1</v>
      </c>
      <c r="D107" s="27" t="s">
        <v>200</v>
      </c>
      <c r="E107" s="21"/>
      <c r="F107" s="124"/>
      <c r="G107" s="46">
        <v>1</v>
      </c>
      <c r="H107" s="27" t="s">
        <v>361</v>
      </c>
      <c r="I107" s="43"/>
      <c r="J107" s="40"/>
      <c r="K107" s="56"/>
      <c r="L107" s="19"/>
      <c r="M107" s="20"/>
      <c r="N107" s="132"/>
      <c r="O107" s="32"/>
      <c r="P107" s="19"/>
      <c r="Q107" s="20"/>
      <c r="R107" s="34"/>
      <c r="S107" s="46"/>
      <c r="T107" s="19"/>
      <c r="U107" s="20"/>
      <c r="V107" s="19"/>
      <c r="W107" s="301"/>
      <c r="X107" s="59"/>
      <c r="Y107" s="20"/>
      <c r="Z107" s="34"/>
    </row>
    <row r="108" spans="1:26" s="14" customFormat="1" ht="13.5" customHeight="1">
      <c r="A108" s="69"/>
      <c r="B108" s="44" t="s">
        <v>249</v>
      </c>
      <c r="C108" s="46">
        <v>1</v>
      </c>
      <c r="D108" s="27" t="s">
        <v>250</v>
      </c>
      <c r="E108" s="21"/>
      <c r="F108" s="124"/>
      <c r="G108" s="46"/>
      <c r="H108" s="27"/>
      <c r="I108" s="43"/>
      <c r="J108" s="40"/>
      <c r="K108" s="56"/>
      <c r="L108" s="19"/>
      <c r="M108" s="20"/>
      <c r="N108" s="132"/>
      <c r="O108" s="32">
        <v>1</v>
      </c>
      <c r="P108" s="19"/>
      <c r="Q108" s="20"/>
      <c r="R108" s="34"/>
      <c r="S108" s="46"/>
      <c r="T108" s="19"/>
      <c r="U108" s="20"/>
      <c r="V108" s="19"/>
      <c r="W108" s="301"/>
      <c r="X108" s="59"/>
      <c r="Y108" s="20"/>
      <c r="Z108" s="34"/>
    </row>
    <row r="109" spans="1:26" s="14" customFormat="1" ht="13.5" customHeight="1">
      <c r="A109" s="69"/>
      <c r="B109" s="44" t="s">
        <v>186</v>
      </c>
      <c r="C109" s="46">
        <v>1</v>
      </c>
      <c r="D109" s="27" t="s">
        <v>201</v>
      </c>
      <c r="E109" s="21"/>
      <c r="F109" s="124"/>
      <c r="G109" s="46"/>
      <c r="H109" s="27"/>
      <c r="I109" s="43"/>
      <c r="J109" s="40"/>
      <c r="K109" s="56"/>
      <c r="L109" s="19"/>
      <c r="M109" s="20"/>
      <c r="N109" s="132"/>
      <c r="O109" s="32">
        <v>1</v>
      </c>
      <c r="P109" s="19"/>
      <c r="Q109" s="20"/>
      <c r="R109" s="34"/>
      <c r="S109" s="46"/>
      <c r="T109" s="19"/>
      <c r="U109" s="20"/>
      <c r="V109" s="19"/>
      <c r="W109" s="301"/>
      <c r="X109" s="59"/>
      <c r="Y109" s="20"/>
      <c r="Z109" s="34"/>
    </row>
    <row r="110" spans="1:26" s="14" customFormat="1" ht="13.5" customHeight="1">
      <c r="A110" s="69"/>
      <c r="B110" s="44" t="s">
        <v>202</v>
      </c>
      <c r="C110" s="46">
        <v>1</v>
      </c>
      <c r="D110" s="27" t="s">
        <v>203</v>
      </c>
      <c r="E110" s="21"/>
      <c r="F110" s="124" t="s">
        <v>204</v>
      </c>
      <c r="G110" s="46"/>
      <c r="H110" s="27"/>
      <c r="I110" s="43"/>
      <c r="J110" s="40"/>
      <c r="K110" s="56"/>
      <c r="L110" s="19"/>
      <c r="M110" s="20"/>
      <c r="N110" s="132"/>
      <c r="O110" s="32">
        <v>1</v>
      </c>
      <c r="P110" s="19"/>
      <c r="Q110" s="20"/>
      <c r="R110" s="34"/>
      <c r="S110" s="46"/>
      <c r="T110" s="19"/>
      <c r="U110" s="20"/>
      <c r="V110" s="19"/>
      <c r="W110" s="301"/>
      <c r="X110" s="59"/>
      <c r="Y110" s="20"/>
      <c r="Z110" s="34"/>
    </row>
    <row r="111" spans="1:26" s="14" customFormat="1" ht="13.5" customHeight="1">
      <c r="A111" s="69"/>
      <c r="B111" s="44" t="s">
        <v>343</v>
      </c>
      <c r="C111" s="46">
        <v>1</v>
      </c>
      <c r="D111" s="27" t="s">
        <v>208</v>
      </c>
      <c r="E111" s="21"/>
      <c r="F111" s="124" t="s">
        <v>209</v>
      </c>
      <c r="G111" s="46"/>
      <c r="H111" s="27"/>
      <c r="I111" s="43"/>
      <c r="J111" s="40"/>
      <c r="K111" s="56"/>
      <c r="L111" s="19"/>
      <c r="M111" s="20"/>
      <c r="N111" s="132"/>
      <c r="O111" s="32"/>
      <c r="P111" s="19"/>
      <c r="Q111" s="20"/>
      <c r="R111" s="34"/>
      <c r="S111" s="46"/>
      <c r="T111" s="19"/>
      <c r="U111" s="20"/>
      <c r="V111" s="19"/>
      <c r="W111" s="301"/>
      <c r="X111" s="59"/>
      <c r="Y111" s="20"/>
      <c r="Z111" s="34"/>
    </row>
    <row r="112" spans="1:26" s="14" customFormat="1" ht="13.5" customHeight="1" thickBot="1">
      <c r="A112" s="71"/>
      <c r="B112" s="121" t="s">
        <v>2</v>
      </c>
      <c r="C112" s="47">
        <v>2</v>
      </c>
      <c r="D112" s="16" t="s">
        <v>185</v>
      </c>
      <c r="E112" s="22"/>
      <c r="F112" s="139" t="s">
        <v>334</v>
      </c>
      <c r="G112" s="72">
        <v>2</v>
      </c>
      <c r="H112" s="16" t="s">
        <v>650</v>
      </c>
      <c r="I112" s="52"/>
      <c r="J112" s="733" t="s">
        <v>651</v>
      </c>
      <c r="K112" s="757"/>
      <c r="L112" s="17"/>
      <c r="M112" s="41"/>
      <c r="N112" s="133"/>
      <c r="O112" s="644">
        <v>1</v>
      </c>
      <c r="P112" s="645"/>
      <c r="Q112" s="646"/>
      <c r="R112" s="647"/>
      <c r="S112" s="47"/>
      <c r="T112" s="17"/>
      <c r="U112" s="41"/>
      <c r="V112" s="17"/>
      <c r="W112" s="302"/>
      <c r="X112" s="144"/>
      <c r="Y112" s="52"/>
      <c r="Z112" s="35"/>
    </row>
    <row r="113" spans="1:26" s="62" customFormat="1" ht="13.5" customHeight="1">
      <c r="A113" s="102" t="s">
        <v>353</v>
      </c>
      <c r="B113" s="103"/>
      <c r="C113" s="138"/>
      <c r="D113" s="142"/>
      <c r="E113" s="142"/>
      <c r="F113" s="105"/>
      <c r="G113" s="104"/>
      <c r="H113" s="142"/>
      <c r="I113" s="142"/>
      <c r="J113" s="105"/>
      <c r="K113" s="758"/>
      <c r="L113" s="142"/>
      <c r="M113" s="142"/>
      <c r="N113" s="142"/>
      <c r="O113" s="106"/>
      <c r="P113" s="142"/>
      <c r="Q113" s="142"/>
      <c r="R113" s="142"/>
      <c r="S113" s="104"/>
      <c r="T113" s="142"/>
      <c r="U113" s="142"/>
      <c r="V113" s="142"/>
      <c r="W113" s="303"/>
      <c r="X113" s="142"/>
      <c r="Y113" s="142"/>
      <c r="Z113" s="105"/>
    </row>
    <row r="114" spans="1:26" s="62" customFormat="1" ht="13.5" customHeight="1">
      <c r="A114" s="92"/>
      <c r="B114" s="219" t="s">
        <v>348</v>
      </c>
      <c r="C114" s="213"/>
      <c r="D114" s="76"/>
      <c r="E114" s="63"/>
      <c r="F114" s="141"/>
      <c r="G114" s="140"/>
      <c r="H114" s="76"/>
      <c r="I114" s="63"/>
      <c r="J114" s="141"/>
      <c r="K114" s="759"/>
      <c r="L114" s="65"/>
      <c r="M114" s="63"/>
      <c r="N114" s="65"/>
      <c r="O114" s="143"/>
      <c r="P114" s="76"/>
      <c r="Q114" s="63"/>
      <c r="R114" s="65"/>
      <c r="S114" s="140"/>
      <c r="T114" s="76"/>
      <c r="U114" s="63"/>
      <c r="V114" s="65"/>
      <c r="W114" s="304"/>
      <c r="X114" s="76"/>
      <c r="Y114" s="63"/>
      <c r="Z114" s="141"/>
    </row>
    <row r="115" spans="1:26" s="62" customFormat="1" ht="13.5" customHeight="1">
      <c r="A115" s="93"/>
      <c r="B115" s="220" t="s">
        <v>345</v>
      </c>
      <c r="C115" s="214">
        <v>1</v>
      </c>
      <c r="D115" s="80" t="s">
        <v>413</v>
      </c>
      <c r="E115" s="78"/>
      <c r="F115" s="81"/>
      <c r="G115" s="91">
        <v>1</v>
      </c>
      <c r="H115" s="80" t="s">
        <v>349</v>
      </c>
      <c r="I115" s="78"/>
      <c r="J115" s="81"/>
      <c r="K115" s="760"/>
      <c r="L115" s="77"/>
      <c r="M115" s="78"/>
      <c r="N115" s="77"/>
      <c r="O115" s="79"/>
      <c r="P115" s="80"/>
      <c r="Q115" s="78"/>
      <c r="R115" s="77"/>
      <c r="S115" s="91"/>
      <c r="T115" s="80"/>
      <c r="U115" s="78"/>
      <c r="V115" s="77"/>
      <c r="W115" s="305"/>
      <c r="X115" s="80"/>
      <c r="Y115" s="78"/>
      <c r="Z115" s="81"/>
    </row>
    <row r="116" spans="1:26" s="62" customFormat="1" ht="13.5" customHeight="1">
      <c r="A116" s="93"/>
      <c r="B116" s="220" t="s">
        <v>346</v>
      </c>
      <c r="C116" s="214">
        <v>1</v>
      </c>
      <c r="D116" s="80" t="s">
        <v>414</v>
      </c>
      <c r="E116" s="78"/>
      <c r="F116" s="81"/>
      <c r="G116" s="91">
        <v>1</v>
      </c>
      <c r="H116" s="80" t="s">
        <v>350</v>
      </c>
      <c r="I116" s="78"/>
      <c r="J116" s="81"/>
      <c r="K116" s="760"/>
      <c r="L116" s="77"/>
      <c r="M116" s="78"/>
      <c r="N116" s="77"/>
      <c r="O116" s="79"/>
      <c r="P116" s="80"/>
      <c r="Q116" s="78"/>
      <c r="R116" s="77"/>
      <c r="S116" s="91"/>
      <c r="T116" s="80"/>
      <c r="U116" s="78"/>
      <c r="V116" s="77"/>
      <c r="W116" s="305"/>
      <c r="X116" s="80"/>
      <c r="Y116" s="78"/>
      <c r="Z116" s="81"/>
    </row>
    <row r="117" spans="1:26" s="62" customFormat="1" ht="13.5" customHeight="1">
      <c r="A117" s="92"/>
      <c r="B117" s="219" t="s">
        <v>4</v>
      </c>
      <c r="C117" s="215">
        <v>1</v>
      </c>
      <c r="D117" s="74"/>
      <c r="E117" s="64"/>
      <c r="F117" s="67"/>
      <c r="G117" s="90">
        <v>1</v>
      </c>
      <c r="H117" s="74"/>
      <c r="I117" s="64"/>
      <c r="J117" s="67"/>
      <c r="K117" s="761"/>
      <c r="L117" s="66"/>
      <c r="M117" s="64"/>
      <c r="N117" s="66"/>
      <c r="O117" s="73"/>
      <c r="P117" s="74"/>
      <c r="Q117" s="64"/>
      <c r="R117" s="66"/>
      <c r="S117" s="90"/>
      <c r="T117" s="74"/>
      <c r="U117" s="64"/>
      <c r="V117" s="66"/>
      <c r="W117" s="306"/>
      <c r="X117" s="74"/>
      <c r="Y117" s="64"/>
      <c r="Z117" s="67"/>
    </row>
    <row r="118" spans="1:26" s="62" customFormat="1" ht="13.5" customHeight="1">
      <c r="A118" s="93"/>
      <c r="B118" s="220" t="s">
        <v>351</v>
      </c>
      <c r="C118" s="214">
        <v>2</v>
      </c>
      <c r="D118" s="80" t="s">
        <v>438</v>
      </c>
      <c r="E118" s="78"/>
      <c r="F118" s="81" t="s">
        <v>439</v>
      </c>
      <c r="G118" s="91">
        <v>2</v>
      </c>
      <c r="H118" s="80"/>
      <c r="I118" s="78"/>
      <c r="J118" s="81"/>
      <c r="K118" s="760"/>
      <c r="L118" s="77"/>
      <c r="M118" s="78"/>
      <c r="N118" s="77"/>
      <c r="O118" s="79"/>
      <c r="P118" s="80"/>
      <c r="Q118" s="78"/>
      <c r="R118" s="81"/>
      <c r="S118" s="91"/>
      <c r="T118" s="80"/>
      <c r="U118" s="78"/>
      <c r="V118" s="77"/>
      <c r="W118" s="305"/>
      <c r="X118" s="80"/>
      <c r="Y118" s="78"/>
      <c r="Z118" s="81"/>
    </row>
    <row r="119" spans="1:26" s="62" customFormat="1" ht="13.5" customHeight="1">
      <c r="A119" s="93"/>
      <c r="B119" s="220" t="s">
        <v>379</v>
      </c>
      <c r="C119" s="214">
        <v>1</v>
      </c>
      <c r="D119" s="80" t="s">
        <v>437</v>
      </c>
      <c r="E119" s="78"/>
      <c r="F119" s="81"/>
      <c r="G119" s="91"/>
      <c r="H119" s="80"/>
      <c r="I119" s="78"/>
      <c r="J119" s="81"/>
      <c r="K119" s="760"/>
      <c r="L119" s="77"/>
      <c r="M119" s="78"/>
      <c r="N119" s="77"/>
      <c r="O119" s="79"/>
      <c r="P119" s="80"/>
      <c r="Q119" s="78"/>
      <c r="R119" s="77"/>
      <c r="S119" s="91"/>
      <c r="T119" s="80"/>
      <c r="U119" s="78"/>
      <c r="V119" s="77"/>
      <c r="W119" s="305"/>
      <c r="X119" s="80"/>
      <c r="Y119" s="78"/>
      <c r="Z119" s="81"/>
    </row>
    <row r="120" spans="1:26" s="84" customFormat="1" ht="13.5" customHeight="1" thickBot="1">
      <c r="A120" s="622"/>
      <c r="B120" s="623" t="s">
        <v>347</v>
      </c>
      <c r="C120" s="216">
        <v>1</v>
      </c>
      <c r="D120" s="87" t="s">
        <v>28</v>
      </c>
      <c r="E120" s="88"/>
      <c r="F120" s="86"/>
      <c r="G120" s="89">
        <v>1</v>
      </c>
      <c r="H120" s="87" t="s">
        <v>28</v>
      </c>
      <c r="I120" s="88"/>
      <c r="J120" s="86"/>
      <c r="K120" s="762"/>
      <c r="L120" s="75"/>
      <c r="M120" s="88"/>
      <c r="N120" s="75"/>
      <c r="O120" s="85"/>
      <c r="P120" s="87"/>
      <c r="Q120" s="88"/>
      <c r="R120" s="75"/>
      <c r="S120" s="89"/>
      <c r="T120" s="87"/>
      <c r="U120" s="88"/>
      <c r="V120" s="75"/>
      <c r="W120" s="307"/>
      <c r="X120" s="87"/>
      <c r="Y120" s="88"/>
      <c r="Z120" s="86"/>
    </row>
    <row r="121" spans="1:26" s="82" customFormat="1" ht="13.5" customHeight="1" thickBot="1">
      <c r="A121" s="217" t="s">
        <v>5</v>
      </c>
      <c r="B121" s="218"/>
      <c r="C121" s="159"/>
      <c r="D121" s="160"/>
      <c r="E121" s="160"/>
      <c r="F121" s="164"/>
      <c r="G121" s="145"/>
      <c r="H121" s="107"/>
      <c r="I121" s="107"/>
      <c r="J121" s="108"/>
      <c r="K121" s="763"/>
      <c r="L121" s="107"/>
      <c r="M121" s="107"/>
      <c r="N121" s="108"/>
      <c r="O121" s="145"/>
      <c r="P121" s="107"/>
      <c r="Q121" s="107"/>
      <c r="R121" s="108"/>
      <c r="S121" s="292"/>
      <c r="T121" s="107"/>
      <c r="U121" s="107"/>
      <c r="V121" s="108"/>
      <c r="W121" s="308"/>
      <c r="X121" s="107"/>
      <c r="Y121" s="107"/>
      <c r="Z121" s="108"/>
    </row>
    <row r="122" spans="1:26" s="82" customFormat="1" ht="13.5" customHeight="1">
      <c r="A122" s="109"/>
      <c r="B122" s="110" t="s">
        <v>275</v>
      </c>
      <c r="C122" s="165">
        <v>2</v>
      </c>
      <c r="D122" s="166" t="s">
        <v>165</v>
      </c>
      <c r="E122" s="167"/>
      <c r="F122" s="168" t="s">
        <v>168</v>
      </c>
      <c r="G122" s="153"/>
      <c r="H122" s="156"/>
      <c r="I122" s="148"/>
      <c r="J122" s="111"/>
      <c r="K122" s="764"/>
      <c r="L122" s="748"/>
      <c r="M122" s="148"/>
      <c r="N122" s="111"/>
      <c r="O122" s="175"/>
      <c r="P122" s="156"/>
      <c r="Q122" s="148"/>
      <c r="R122" s="111"/>
      <c r="S122" s="153"/>
      <c r="T122" s="156"/>
      <c r="U122" s="148"/>
      <c r="V122" s="111"/>
      <c r="W122" s="309"/>
      <c r="X122" s="156"/>
      <c r="Y122" s="148"/>
      <c r="Z122" s="111"/>
    </row>
    <row r="123" spans="1:26" s="82" customFormat="1" ht="13.5" customHeight="1">
      <c r="A123" s="96"/>
      <c r="B123" s="97"/>
      <c r="C123" s="154">
        <v>2</v>
      </c>
      <c r="D123" s="157" t="s">
        <v>277</v>
      </c>
      <c r="E123" s="149"/>
      <c r="F123" s="98"/>
      <c r="G123" s="154"/>
      <c r="H123" s="157"/>
      <c r="I123" s="149"/>
      <c r="J123" s="98"/>
      <c r="K123" s="765"/>
      <c r="L123" s="749"/>
      <c r="M123" s="149"/>
      <c r="N123" s="98"/>
      <c r="O123" s="147"/>
      <c r="P123" s="157"/>
      <c r="Q123" s="149"/>
      <c r="R123" s="98"/>
      <c r="S123" s="154"/>
      <c r="T123" s="157"/>
      <c r="U123" s="149"/>
      <c r="V123" s="98"/>
      <c r="W123" s="310"/>
      <c r="X123" s="157"/>
      <c r="Y123" s="149"/>
      <c r="Z123" s="98"/>
    </row>
    <row r="124" spans="1:26" s="82" customFormat="1" ht="13.5" customHeight="1">
      <c r="A124" s="96"/>
      <c r="B124" s="97"/>
      <c r="C124" s="154">
        <v>1</v>
      </c>
      <c r="D124" s="157" t="s">
        <v>276</v>
      </c>
      <c r="E124" s="149"/>
      <c r="F124" s="98"/>
      <c r="G124" s="154"/>
      <c r="H124" s="157"/>
      <c r="I124" s="149"/>
      <c r="J124" s="98"/>
      <c r="K124" s="765"/>
      <c r="L124" s="749"/>
      <c r="M124" s="149"/>
      <c r="N124" s="98"/>
      <c r="O124" s="147"/>
      <c r="P124" s="157"/>
      <c r="Q124" s="149"/>
      <c r="R124" s="98"/>
      <c r="S124" s="154"/>
      <c r="T124" s="157"/>
      <c r="U124" s="149"/>
      <c r="V124" s="98"/>
      <c r="W124" s="310"/>
      <c r="X124" s="157"/>
      <c r="Y124" s="149"/>
      <c r="Z124" s="98"/>
    </row>
    <row r="125" spans="1:26" s="82" customFormat="1" ht="13.5" customHeight="1">
      <c r="A125" s="96"/>
      <c r="B125" s="97"/>
      <c r="C125" s="154">
        <v>2</v>
      </c>
      <c r="D125" s="157" t="s">
        <v>278</v>
      </c>
      <c r="E125" s="149"/>
      <c r="F125" s="98"/>
      <c r="G125" s="154"/>
      <c r="H125" s="157"/>
      <c r="I125" s="149"/>
      <c r="J125" s="98"/>
      <c r="K125" s="765"/>
      <c r="L125" s="749"/>
      <c r="M125" s="149"/>
      <c r="N125" s="98"/>
      <c r="O125" s="147"/>
      <c r="P125" s="157"/>
      <c r="Q125" s="149"/>
      <c r="R125" s="98"/>
      <c r="S125" s="154"/>
      <c r="T125" s="157"/>
      <c r="U125" s="149"/>
      <c r="V125" s="98"/>
      <c r="W125" s="310"/>
      <c r="X125" s="157"/>
      <c r="Y125" s="149"/>
      <c r="Z125" s="98"/>
    </row>
    <row r="126" spans="1:26" s="82" customFormat="1" ht="13.5" customHeight="1">
      <c r="A126" s="109"/>
      <c r="B126" s="110" t="s">
        <v>6</v>
      </c>
      <c r="C126" s="153">
        <v>1</v>
      </c>
      <c r="D126" s="156" t="s">
        <v>163</v>
      </c>
      <c r="E126" s="148"/>
      <c r="F126" s="111" t="s">
        <v>164</v>
      </c>
      <c r="G126" s="153">
        <v>1</v>
      </c>
      <c r="H126" s="171" t="s">
        <v>71</v>
      </c>
      <c r="I126" s="169"/>
      <c r="J126" s="111" t="s">
        <v>237</v>
      </c>
      <c r="K126" s="764"/>
      <c r="L126" s="748"/>
      <c r="M126" s="148"/>
      <c r="N126" s="111"/>
      <c r="O126" s="175"/>
      <c r="P126" s="156"/>
      <c r="Q126" s="148"/>
      <c r="R126" s="111"/>
      <c r="S126" s="153"/>
      <c r="T126" s="156"/>
      <c r="U126" s="148"/>
      <c r="V126" s="111"/>
      <c r="W126" s="309"/>
      <c r="X126" s="156"/>
      <c r="Y126" s="148"/>
      <c r="Z126" s="111"/>
    </row>
    <row r="127" spans="1:26" s="82" customFormat="1" ht="13.5" customHeight="1">
      <c r="A127" s="96"/>
      <c r="B127" s="99" t="s">
        <v>272</v>
      </c>
      <c r="C127" s="155">
        <v>1</v>
      </c>
      <c r="D127" s="161" t="s">
        <v>217</v>
      </c>
      <c r="E127" s="150"/>
      <c r="F127" s="146"/>
      <c r="G127" s="155"/>
      <c r="H127" s="161"/>
      <c r="I127" s="150"/>
      <c r="J127" s="98"/>
      <c r="K127" s="765"/>
      <c r="L127" s="749"/>
      <c r="M127" s="149"/>
      <c r="N127" s="98"/>
      <c r="O127" s="147"/>
      <c r="P127" s="157"/>
      <c r="Q127" s="149"/>
      <c r="R127" s="98"/>
      <c r="S127" s="154"/>
      <c r="T127" s="157"/>
      <c r="U127" s="149"/>
      <c r="V127" s="98"/>
      <c r="W127" s="310"/>
      <c r="X127" s="157"/>
      <c r="Y127" s="149"/>
      <c r="Z127" s="98"/>
    </row>
    <row r="128" spans="1:26" s="82" customFormat="1" ht="13.5" customHeight="1">
      <c r="A128" s="96"/>
      <c r="B128" s="99" t="s">
        <v>249</v>
      </c>
      <c r="C128" s="155"/>
      <c r="D128" s="161" t="s">
        <v>273</v>
      </c>
      <c r="E128" s="150"/>
      <c r="F128" s="146"/>
      <c r="G128" s="155"/>
      <c r="H128" s="161"/>
      <c r="I128" s="150"/>
      <c r="J128" s="98"/>
      <c r="K128" s="765"/>
      <c r="L128" s="749"/>
      <c r="M128" s="149"/>
      <c r="N128" s="98"/>
      <c r="O128" s="147"/>
      <c r="P128" s="157"/>
      <c r="Q128" s="149"/>
      <c r="R128" s="98"/>
      <c r="S128" s="154"/>
      <c r="T128" s="157"/>
      <c r="U128" s="149"/>
      <c r="V128" s="98"/>
      <c r="W128" s="310"/>
      <c r="X128" s="157"/>
      <c r="Y128" s="149"/>
      <c r="Z128" s="98"/>
    </row>
    <row r="129" spans="1:26" s="82" customFormat="1" ht="13.5" customHeight="1">
      <c r="A129" s="96"/>
      <c r="B129" s="97" t="s">
        <v>3</v>
      </c>
      <c r="C129" s="154">
        <v>1</v>
      </c>
      <c r="D129" s="157" t="s">
        <v>234</v>
      </c>
      <c r="E129" s="149"/>
      <c r="F129" s="98" t="s">
        <v>233</v>
      </c>
      <c r="G129" s="154">
        <v>1</v>
      </c>
      <c r="H129" s="157" t="s">
        <v>235</v>
      </c>
      <c r="I129" s="149"/>
      <c r="J129" s="98" t="s">
        <v>236</v>
      </c>
      <c r="K129" s="765"/>
      <c r="L129" s="749"/>
      <c r="M129" s="149"/>
      <c r="N129" s="98"/>
      <c r="O129" s="147"/>
      <c r="P129" s="157"/>
      <c r="Q129" s="149"/>
      <c r="R129" s="98"/>
      <c r="S129" s="154"/>
      <c r="T129" s="184"/>
      <c r="U129" s="183"/>
      <c r="V129" s="98"/>
      <c r="W129" s="310"/>
      <c r="X129" s="157"/>
      <c r="Y129" s="149"/>
      <c r="Z129" s="98"/>
    </row>
    <row r="130" spans="1:26" s="82" customFormat="1" ht="13.5" customHeight="1">
      <c r="A130" s="109"/>
      <c r="B130" s="110" t="s">
        <v>7</v>
      </c>
      <c r="C130" s="153">
        <v>2</v>
      </c>
      <c r="D130" s="156" t="s">
        <v>410</v>
      </c>
      <c r="E130" s="148"/>
      <c r="F130" s="378" t="s">
        <v>411</v>
      </c>
      <c r="G130" s="153"/>
      <c r="H130" s="156"/>
      <c r="I130" s="148"/>
      <c r="J130" s="111"/>
      <c r="K130" s="766">
        <v>1</v>
      </c>
      <c r="L130" s="748"/>
      <c r="M130" s="148"/>
      <c r="N130" s="111"/>
      <c r="O130" s="175"/>
      <c r="P130" s="156"/>
      <c r="Q130" s="148"/>
      <c r="R130" s="111"/>
      <c r="S130" s="153">
        <v>1</v>
      </c>
      <c r="T130" s="156"/>
      <c r="U130" s="148"/>
      <c r="V130" s="111"/>
      <c r="W130" s="309"/>
      <c r="X130" s="156"/>
      <c r="Y130" s="148"/>
      <c r="Z130" s="111"/>
    </row>
    <row r="131" spans="1:26" s="83" customFormat="1" ht="13.5" customHeight="1">
      <c r="A131" s="109"/>
      <c r="B131" s="110" t="s">
        <v>8</v>
      </c>
      <c r="C131" s="153">
        <v>1</v>
      </c>
      <c r="D131" s="156" t="s">
        <v>231</v>
      </c>
      <c r="E131" s="148"/>
      <c r="F131" s="111" t="s">
        <v>232</v>
      </c>
      <c r="G131" s="153">
        <v>1</v>
      </c>
      <c r="H131" s="171" t="s">
        <v>654</v>
      </c>
      <c r="I131" s="151"/>
      <c r="J131" s="112"/>
      <c r="K131" s="767">
        <v>1</v>
      </c>
      <c r="L131" s="748"/>
      <c r="M131" s="148"/>
      <c r="N131" s="111"/>
      <c r="O131" s="175"/>
      <c r="P131" s="156"/>
      <c r="Q131" s="148"/>
      <c r="R131" s="111"/>
      <c r="S131" s="153">
        <v>1</v>
      </c>
      <c r="T131" s="156"/>
      <c r="U131" s="148"/>
      <c r="V131" s="111"/>
      <c r="W131" s="311">
        <v>1</v>
      </c>
      <c r="X131" s="171" t="s">
        <v>611</v>
      </c>
      <c r="Y131" s="151"/>
      <c r="Z131" s="112"/>
    </row>
    <row r="132" spans="1:26" s="83" customFormat="1" ht="13.5" customHeight="1">
      <c r="A132" s="109"/>
      <c r="B132" s="110" t="s">
        <v>72</v>
      </c>
      <c r="C132" s="153">
        <f>29+55</f>
        <v>84</v>
      </c>
      <c r="D132" s="171" t="s">
        <v>309</v>
      </c>
      <c r="E132" s="151"/>
      <c r="F132" s="111"/>
      <c r="G132" s="153">
        <v>150</v>
      </c>
      <c r="H132" s="171" t="s">
        <v>73</v>
      </c>
      <c r="I132" s="151"/>
      <c r="J132" s="112"/>
      <c r="K132" s="767">
        <v>8</v>
      </c>
      <c r="L132" s="750" t="s">
        <v>73</v>
      </c>
      <c r="M132" s="151"/>
      <c r="N132" s="112"/>
      <c r="O132" s="173">
        <v>1</v>
      </c>
      <c r="P132" s="185" t="s">
        <v>73</v>
      </c>
      <c r="Q132" s="182"/>
      <c r="R132" s="112"/>
      <c r="S132" s="176">
        <v>8</v>
      </c>
      <c r="T132" s="171" t="s">
        <v>73</v>
      </c>
      <c r="U132" s="151"/>
      <c r="V132" s="112"/>
      <c r="W132" s="311">
        <v>6</v>
      </c>
      <c r="X132" s="171" t="s">
        <v>73</v>
      </c>
      <c r="Y132" s="151"/>
      <c r="Z132" s="112"/>
    </row>
    <row r="133" spans="1:26" s="83" customFormat="1" ht="13.5" customHeight="1">
      <c r="A133" s="109"/>
      <c r="B133" s="110" t="s">
        <v>280</v>
      </c>
      <c r="C133" s="153">
        <v>1</v>
      </c>
      <c r="D133" s="156" t="s">
        <v>281</v>
      </c>
      <c r="E133" s="148"/>
      <c r="F133" s="111"/>
      <c r="G133" s="153"/>
      <c r="H133" s="171"/>
      <c r="I133" s="151"/>
      <c r="J133" s="112"/>
      <c r="K133" s="767"/>
      <c r="L133" s="750"/>
      <c r="M133" s="151"/>
      <c r="N133" s="112"/>
      <c r="O133" s="173"/>
      <c r="P133" s="171"/>
      <c r="Q133" s="151"/>
      <c r="R133" s="112"/>
      <c r="S133" s="176"/>
      <c r="T133" s="185"/>
      <c r="U133" s="182"/>
      <c r="V133" s="112"/>
      <c r="W133" s="311"/>
      <c r="X133" s="171"/>
      <c r="Y133" s="151"/>
      <c r="Z133" s="112"/>
    </row>
    <row r="134" spans="1:26" s="83" customFormat="1" ht="13.5" customHeight="1">
      <c r="A134" s="109"/>
      <c r="B134" s="113" t="s">
        <v>86</v>
      </c>
      <c r="C134" s="153"/>
      <c r="D134" s="156"/>
      <c r="E134" s="148"/>
      <c r="F134" s="111"/>
      <c r="G134" s="153"/>
      <c r="H134" s="171"/>
      <c r="I134" s="151"/>
      <c r="J134" s="112"/>
      <c r="K134" s="766"/>
      <c r="L134" s="748"/>
      <c r="M134" s="148"/>
      <c r="N134" s="111"/>
      <c r="O134" s="114"/>
      <c r="P134" s="156"/>
      <c r="Q134" s="148"/>
      <c r="R134" s="111"/>
      <c r="S134" s="153"/>
      <c r="T134" s="156"/>
      <c r="U134" s="148"/>
      <c r="V134" s="111"/>
      <c r="W134" s="309"/>
      <c r="X134" s="156"/>
      <c r="Y134" s="148"/>
      <c r="Z134" s="111"/>
    </row>
    <row r="135" spans="1:26" s="83" customFormat="1" ht="13.5" customHeight="1">
      <c r="A135" s="96"/>
      <c r="B135" s="101" t="s">
        <v>130</v>
      </c>
      <c r="C135" s="147"/>
      <c r="D135" s="157"/>
      <c r="E135" s="149"/>
      <c r="F135" s="98"/>
      <c r="G135" s="154"/>
      <c r="H135" s="161"/>
      <c r="I135" s="170"/>
      <c r="J135" s="100"/>
      <c r="K135" s="768">
        <v>85</v>
      </c>
      <c r="L135" s="751" t="s">
        <v>126</v>
      </c>
      <c r="M135" s="170"/>
      <c r="N135" s="100"/>
      <c r="O135" s="174">
        <v>14</v>
      </c>
      <c r="P135" s="161" t="s">
        <v>142</v>
      </c>
      <c r="Q135" s="170"/>
      <c r="R135" s="100"/>
      <c r="S135" s="154"/>
      <c r="T135" s="157"/>
      <c r="U135" s="149"/>
      <c r="V135" s="98"/>
      <c r="W135" s="312">
        <v>87</v>
      </c>
      <c r="X135" s="161" t="s">
        <v>154</v>
      </c>
      <c r="Y135" s="170"/>
      <c r="Z135" s="100"/>
    </row>
    <row r="136" spans="1:26" s="83" customFormat="1" ht="13.5" customHeight="1">
      <c r="A136" s="96"/>
      <c r="B136" s="172" t="s">
        <v>362</v>
      </c>
      <c r="C136" s="147"/>
      <c r="D136" s="157"/>
      <c r="E136" s="149"/>
      <c r="F136" s="98"/>
      <c r="G136" s="154">
        <v>222</v>
      </c>
      <c r="H136" s="161" t="s">
        <v>76</v>
      </c>
      <c r="I136" s="170"/>
      <c r="J136" s="100"/>
      <c r="K136" s="769"/>
      <c r="L136" s="749"/>
      <c r="M136" s="149"/>
      <c r="N136" s="98"/>
      <c r="O136" s="115"/>
      <c r="P136" s="157"/>
      <c r="Q136" s="149"/>
      <c r="R136" s="98"/>
      <c r="S136" s="177">
        <v>75</v>
      </c>
      <c r="T136" s="161" t="s">
        <v>148</v>
      </c>
      <c r="U136" s="170"/>
      <c r="V136" s="100"/>
      <c r="W136" s="312">
        <v>24</v>
      </c>
      <c r="X136" s="161" t="s">
        <v>155</v>
      </c>
      <c r="Y136" s="170"/>
      <c r="Z136" s="100"/>
    </row>
    <row r="137" spans="1:26" s="83" customFormat="1" ht="13.5" customHeight="1">
      <c r="A137" s="96"/>
      <c r="B137" s="172" t="s">
        <v>363</v>
      </c>
      <c r="C137" s="147"/>
      <c r="D137" s="157"/>
      <c r="E137" s="149"/>
      <c r="F137" s="98"/>
      <c r="G137" s="154">
        <v>17</v>
      </c>
      <c r="H137" s="161" t="s">
        <v>75</v>
      </c>
      <c r="I137" s="170"/>
      <c r="J137" s="100"/>
      <c r="K137" s="769"/>
      <c r="L137" s="749"/>
      <c r="M137" s="149"/>
      <c r="N137" s="98"/>
      <c r="O137" s="115"/>
      <c r="P137" s="157"/>
      <c r="Q137" s="149"/>
      <c r="R137" s="98"/>
      <c r="S137" s="177"/>
      <c r="T137" s="161"/>
      <c r="U137" s="170"/>
      <c r="V137" s="100"/>
      <c r="W137" s="312">
        <v>2</v>
      </c>
      <c r="X137" s="161" t="s">
        <v>612</v>
      </c>
      <c r="Y137" s="170"/>
      <c r="Z137" s="100"/>
    </row>
    <row r="138" spans="1:26" s="83" customFormat="1" ht="13.5" customHeight="1">
      <c r="A138" s="96"/>
      <c r="B138" s="101" t="s">
        <v>132</v>
      </c>
      <c r="C138" s="147"/>
      <c r="D138" s="157"/>
      <c r="E138" s="149"/>
      <c r="F138" s="98"/>
      <c r="G138" s="154">
        <v>14</v>
      </c>
      <c r="H138" s="161" t="s">
        <v>78</v>
      </c>
      <c r="I138" s="170"/>
      <c r="J138" s="100"/>
      <c r="K138" s="768"/>
      <c r="L138" s="751"/>
      <c r="M138" s="170"/>
      <c r="N138" s="100"/>
      <c r="O138" s="115"/>
      <c r="P138" s="157"/>
      <c r="Q138" s="149"/>
      <c r="R138" s="98"/>
      <c r="S138" s="154"/>
      <c r="T138" s="157"/>
      <c r="U138" s="149"/>
      <c r="V138" s="98"/>
      <c r="W138" s="310"/>
      <c r="X138" s="157"/>
      <c r="Y138" s="149"/>
      <c r="Z138" s="98"/>
    </row>
    <row r="139" spans="1:26" s="83" customFormat="1" ht="13.5" customHeight="1">
      <c r="A139" s="96"/>
      <c r="B139" s="101" t="s">
        <v>131</v>
      </c>
      <c r="C139" s="147"/>
      <c r="D139" s="157"/>
      <c r="E139" s="149"/>
      <c r="F139" s="98"/>
      <c r="G139" s="154">
        <v>130</v>
      </c>
      <c r="H139" s="161" t="s">
        <v>77</v>
      </c>
      <c r="I139" s="170"/>
      <c r="J139" s="100"/>
      <c r="K139" s="769">
        <v>16</v>
      </c>
      <c r="L139" s="751" t="s">
        <v>128</v>
      </c>
      <c r="M139" s="170"/>
      <c r="N139" s="98"/>
      <c r="O139" s="174">
        <v>4</v>
      </c>
      <c r="P139" s="161" t="s">
        <v>128</v>
      </c>
      <c r="Q139" s="170"/>
      <c r="R139" s="100"/>
      <c r="S139" s="154"/>
      <c r="T139" s="157"/>
      <c r="U139" s="149"/>
      <c r="V139" s="98"/>
      <c r="W139" s="310"/>
      <c r="X139" s="157"/>
      <c r="Y139" s="149"/>
      <c r="Z139" s="98"/>
    </row>
    <row r="140" spans="1:26" s="83" customFormat="1" ht="13.5" customHeight="1">
      <c r="A140" s="96"/>
      <c r="B140" s="101" t="s">
        <v>133</v>
      </c>
      <c r="C140" s="147"/>
      <c r="D140" s="157"/>
      <c r="E140" s="149"/>
      <c r="F140" s="98"/>
      <c r="G140" s="154">
        <v>189</v>
      </c>
      <c r="H140" s="161" t="s">
        <v>79</v>
      </c>
      <c r="I140" s="170"/>
      <c r="J140" s="100"/>
      <c r="K140" s="769"/>
      <c r="L140" s="749"/>
      <c r="M140" s="149"/>
      <c r="N140" s="98"/>
      <c r="O140" s="115"/>
      <c r="P140" s="157"/>
      <c r="Q140" s="149"/>
      <c r="R140" s="98"/>
      <c r="S140" s="154"/>
      <c r="T140" s="157"/>
      <c r="U140" s="149"/>
      <c r="V140" s="98"/>
      <c r="W140" s="310">
        <v>3</v>
      </c>
      <c r="X140" s="157" t="s">
        <v>612</v>
      </c>
      <c r="Y140" s="149"/>
      <c r="Z140" s="98"/>
    </row>
    <row r="141" spans="1:26" s="83" customFormat="1" ht="13.5" customHeight="1">
      <c r="A141" s="96"/>
      <c r="B141" s="101" t="s">
        <v>134</v>
      </c>
      <c r="C141" s="147"/>
      <c r="D141" s="157"/>
      <c r="E141" s="149"/>
      <c r="F141" s="98"/>
      <c r="G141" s="154">
        <v>27</v>
      </c>
      <c r="H141" s="161" t="s">
        <v>80</v>
      </c>
      <c r="I141" s="170"/>
      <c r="J141" s="100"/>
      <c r="K141" s="769"/>
      <c r="L141" s="749"/>
      <c r="M141" s="149"/>
      <c r="N141" s="98"/>
      <c r="O141" s="115"/>
      <c r="P141" s="157"/>
      <c r="Q141" s="149"/>
      <c r="R141" s="98"/>
      <c r="S141" s="154"/>
      <c r="T141" s="157"/>
      <c r="U141" s="149"/>
      <c r="V141" s="98"/>
      <c r="W141" s="310">
        <v>1</v>
      </c>
      <c r="X141" s="157" t="s">
        <v>612</v>
      </c>
      <c r="Y141" s="149"/>
      <c r="Z141" s="98"/>
    </row>
    <row r="142" spans="1:26" s="83" customFormat="1" ht="13.5" customHeight="1">
      <c r="A142" s="96"/>
      <c r="B142" s="101" t="s">
        <v>135</v>
      </c>
      <c r="C142" s="147"/>
      <c r="D142" s="157"/>
      <c r="E142" s="149"/>
      <c r="F142" s="98"/>
      <c r="G142" s="154">
        <v>574</v>
      </c>
      <c r="H142" s="161" t="s">
        <v>81</v>
      </c>
      <c r="I142" s="170"/>
      <c r="J142" s="100"/>
      <c r="K142" s="768">
        <v>20</v>
      </c>
      <c r="L142" s="751" t="s">
        <v>127</v>
      </c>
      <c r="M142" s="170"/>
      <c r="N142" s="100"/>
      <c r="O142" s="115"/>
      <c r="P142" s="157"/>
      <c r="Q142" s="149"/>
      <c r="R142" s="98"/>
      <c r="S142" s="177">
        <v>23</v>
      </c>
      <c r="T142" s="186" t="s">
        <v>149</v>
      </c>
      <c r="U142" s="178"/>
      <c r="V142" s="100"/>
      <c r="W142" s="312">
        <v>76</v>
      </c>
      <c r="X142" s="161" t="s">
        <v>161</v>
      </c>
      <c r="Y142" s="170"/>
      <c r="Z142" s="100"/>
    </row>
    <row r="143" spans="1:26" s="83" customFormat="1" ht="13.5" customHeight="1">
      <c r="A143" s="96"/>
      <c r="B143" s="101" t="s">
        <v>136</v>
      </c>
      <c r="C143" s="147"/>
      <c r="D143" s="157"/>
      <c r="E143" s="149"/>
      <c r="F143" s="98"/>
      <c r="G143" s="154">
        <v>138</v>
      </c>
      <c r="H143" s="161" t="s">
        <v>82</v>
      </c>
      <c r="I143" s="170"/>
      <c r="J143" s="100"/>
      <c r="K143" s="769"/>
      <c r="L143" s="749"/>
      <c r="M143" s="149"/>
      <c r="N143" s="98"/>
      <c r="O143" s="115"/>
      <c r="P143" s="157"/>
      <c r="Q143" s="149"/>
      <c r="R143" s="98"/>
      <c r="S143" s="154"/>
      <c r="T143" s="157"/>
      <c r="U143" s="149"/>
      <c r="V143" s="98"/>
      <c r="W143" s="310">
        <v>6</v>
      </c>
      <c r="X143" s="161" t="s">
        <v>161</v>
      </c>
      <c r="Y143" s="149"/>
      <c r="Z143" s="98"/>
    </row>
    <row r="144" spans="1:26" s="83" customFormat="1" ht="13.5" customHeight="1">
      <c r="A144" s="96"/>
      <c r="B144" s="101" t="s">
        <v>137</v>
      </c>
      <c r="C144" s="147"/>
      <c r="D144" s="157"/>
      <c r="E144" s="149"/>
      <c r="F144" s="98"/>
      <c r="G144" s="154">
        <v>191</v>
      </c>
      <c r="H144" s="161" t="s">
        <v>83</v>
      </c>
      <c r="I144" s="170"/>
      <c r="J144" s="100"/>
      <c r="K144" s="769"/>
      <c r="L144" s="749"/>
      <c r="M144" s="149"/>
      <c r="N144" s="98"/>
      <c r="O144" s="115"/>
      <c r="P144" s="157"/>
      <c r="Q144" s="149"/>
      <c r="R144" s="98"/>
      <c r="S144" s="154"/>
      <c r="T144" s="157"/>
      <c r="U144" s="149"/>
      <c r="V144" s="98"/>
      <c r="W144" s="310"/>
      <c r="X144" s="157"/>
      <c r="Y144" s="149"/>
      <c r="Z144" s="98"/>
    </row>
    <row r="145" spans="1:26" s="83" customFormat="1" ht="13.5" customHeight="1">
      <c r="A145" s="96"/>
      <c r="B145" s="172" t="s">
        <v>621</v>
      </c>
      <c r="C145" s="147"/>
      <c r="D145" s="157"/>
      <c r="E145" s="149"/>
      <c r="F145" s="98"/>
      <c r="G145" s="154"/>
      <c r="H145" s="161"/>
      <c r="I145" s="170"/>
      <c r="J145" s="100"/>
      <c r="K145" s="769"/>
      <c r="L145" s="749"/>
      <c r="M145" s="149"/>
      <c r="N145" s="98"/>
      <c r="O145" s="115"/>
      <c r="P145" s="157"/>
      <c r="Q145" s="149"/>
      <c r="R145" s="98"/>
      <c r="S145" s="154"/>
      <c r="T145" s="157"/>
      <c r="U145" s="149"/>
      <c r="V145" s="98"/>
      <c r="W145" s="310">
        <v>2</v>
      </c>
      <c r="X145" s="157" t="s">
        <v>622</v>
      </c>
      <c r="Y145" s="149"/>
      <c r="Z145" s="98"/>
    </row>
    <row r="146" spans="1:26" s="83" customFormat="1" ht="13.5" customHeight="1">
      <c r="A146" s="96"/>
      <c r="B146" s="172" t="s">
        <v>620</v>
      </c>
      <c r="C146" s="147"/>
      <c r="D146" s="157"/>
      <c r="E146" s="149"/>
      <c r="F146" s="98"/>
      <c r="G146" s="154">
        <v>6</v>
      </c>
      <c r="H146" s="161" t="s">
        <v>84</v>
      </c>
      <c r="I146" s="170"/>
      <c r="J146" s="100"/>
      <c r="K146" s="769"/>
      <c r="L146" s="749"/>
      <c r="M146" s="149"/>
      <c r="N146" s="98"/>
      <c r="O146" s="115"/>
      <c r="P146" s="157"/>
      <c r="Q146" s="149"/>
      <c r="R146" s="98"/>
      <c r="S146" s="154"/>
      <c r="T146" s="157"/>
      <c r="U146" s="149"/>
      <c r="V146" s="98"/>
      <c r="W146" s="310">
        <v>3</v>
      </c>
      <c r="X146" s="157" t="s">
        <v>613</v>
      </c>
      <c r="Y146" s="149"/>
      <c r="Z146" s="98"/>
    </row>
    <row r="147" spans="1:26" s="83" customFormat="1" ht="13.5" customHeight="1">
      <c r="A147" s="96"/>
      <c r="B147" s="172" t="s">
        <v>614</v>
      </c>
      <c r="C147" s="147"/>
      <c r="D147" s="157"/>
      <c r="E147" s="149"/>
      <c r="F147" s="98"/>
      <c r="G147" s="154"/>
      <c r="H147" s="161"/>
      <c r="I147" s="170"/>
      <c r="J147" s="100"/>
      <c r="K147" s="769"/>
      <c r="L147" s="749"/>
      <c r="M147" s="149"/>
      <c r="N147" s="98"/>
      <c r="O147" s="115"/>
      <c r="P147" s="157"/>
      <c r="Q147" s="149"/>
      <c r="R147" s="98"/>
      <c r="S147" s="154"/>
      <c r="T147" s="157"/>
      <c r="U147" s="149"/>
      <c r="V147" s="98"/>
      <c r="W147" s="310">
        <v>10</v>
      </c>
      <c r="X147" s="157" t="s">
        <v>615</v>
      </c>
      <c r="Y147" s="149"/>
      <c r="Z147" s="98"/>
    </row>
    <row r="148" spans="1:26" s="83" customFormat="1" ht="13.5" customHeight="1">
      <c r="A148" s="96"/>
      <c r="B148" s="172" t="s">
        <v>616</v>
      </c>
      <c r="C148" s="147"/>
      <c r="D148" s="157"/>
      <c r="E148" s="149"/>
      <c r="F148" s="98"/>
      <c r="G148" s="154"/>
      <c r="H148" s="161"/>
      <c r="I148" s="170"/>
      <c r="J148" s="100"/>
      <c r="K148" s="769"/>
      <c r="L148" s="749"/>
      <c r="M148" s="149"/>
      <c r="N148" s="98"/>
      <c r="O148" s="115"/>
      <c r="P148" s="157"/>
      <c r="Q148" s="149"/>
      <c r="R148" s="98"/>
      <c r="S148" s="154"/>
      <c r="T148" s="157"/>
      <c r="U148" s="149"/>
      <c r="V148" s="98"/>
      <c r="W148" s="310">
        <v>6</v>
      </c>
      <c r="X148" s="157" t="s">
        <v>617</v>
      </c>
      <c r="Y148" s="149"/>
      <c r="Z148" s="98"/>
    </row>
    <row r="149" spans="1:26" s="83" customFormat="1" ht="13.5" customHeight="1">
      <c r="A149" s="96"/>
      <c r="B149" s="101" t="s">
        <v>74</v>
      </c>
      <c r="C149" s="147"/>
      <c r="D149" s="157"/>
      <c r="E149" s="149"/>
      <c r="F149" s="98"/>
      <c r="G149" s="154">
        <v>8</v>
      </c>
      <c r="H149" s="161" t="s">
        <v>85</v>
      </c>
      <c r="I149" s="170"/>
      <c r="J149" s="100"/>
      <c r="K149" s="769"/>
      <c r="L149" s="749"/>
      <c r="M149" s="149"/>
      <c r="N149" s="98"/>
      <c r="O149" s="174">
        <v>9</v>
      </c>
      <c r="P149" s="161" t="s">
        <v>143</v>
      </c>
      <c r="Q149" s="170"/>
      <c r="R149" s="100"/>
      <c r="S149" s="154"/>
      <c r="T149" s="157"/>
      <c r="U149" s="149"/>
      <c r="V149" s="98"/>
      <c r="W149" s="310"/>
      <c r="X149" s="157"/>
      <c r="Y149" s="149"/>
      <c r="Z149" s="98"/>
    </row>
    <row r="150" spans="1:26" s="83" customFormat="1" ht="13.5" customHeight="1">
      <c r="A150" s="96"/>
      <c r="B150" s="101" t="s">
        <v>156</v>
      </c>
      <c r="C150" s="147"/>
      <c r="D150" s="157"/>
      <c r="E150" s="149"/>
      <c r="F150" s="98"/>
      <c r="G150" s="154"/>
      <c r="H150" s="161"/>
      <c r="I150" s="170"/>
      <c r="J150" s="100"/>
      <c r="K150" s="769"/>
      <c r="L150" s="749"/>
      <c r="M150" s="149"/>
      <c r="N150" s="98"/>
      <c r="O150" s="174"/>
      <c r="P150" s="161"/>
      <c r="Q150" s="170"/>
      <c r="R150" s="100"/>
      <c r="S150" s="154"/>
      <c r="T150" s="157"/>
      <c r="U150" s="149"/>
      <c r="V150" s="98"/>
      <c r="W150" s="312">
        <v>76</v>
      </c>
      <c r="X150" s="161" t="s">
        <v>157</v>
      </c>
      <c r="Y150" s="170"/>
      <c r="Z150" s="100"/>
    </row>
    <row r="151" spans="1:26" s="83" customFormat="1" ht="13.5" customHeight="1">
      <c r="A151" s="96"/>
      <c r="B151" s="172" t="s">
        <v>364</v>
      </c>
      <c r="C151" s="147"/>
      <c r="D151" s="157"/>
      <c r="E151" s="149"/>
      <c r="F151" s="98"/>
      <c r="G151" s="154"/>
      <c r="H151" s="161"/>
      <c r="I151" s="170"/>
      <c r="J151" s="100"/>
      <c r="K151" s="769"/>
      <c r="L151" s="749"/>
      <c r="M151" s="149"/>
      <c r="N151" s="98"/>
      <c r="O151" s="174"/>
      <c r="P151" s="161"/>
      <c r="Q151" s="170"/>
      <c r="R151" s="100"/>
      <c r="S151" s="154"/>
      <c r="T151" s="157"/>
      <c r="U151" s="149"/>
      <c r="V151" s="98"/>
      <c r="W151" s="312">
        <v>8</v>
      </c>
      <c r="X151" s="161" t="s">
        <v>157</v>
      </c>
      <c r="Y151" s="170"/>
      <c r="Z151" s="100"/>
    </row>
    <row r="152" spans="1:26" s="83" customFormat="1" ht="13.5" customHeight="1">
      <c r="A152" s="96"/>
      <c r="B152" s="172" t="s">
        <v>618</v>
      </c>
      <c r="C152" s="147"/>
      <c r="D152" s="157"/>
      <c r="E152" s="149"/>
      <c r="F152" s="98"/>
      <c r="G152" s="154"/>
      <c r="H152" s="161"/>
      <c r="I152" s="170"/>
      <c r="J152" s="100"/>
      <c r="K152" s="769"/>
      <c r="L152" s="749"/>
      <c r="M152" s="149"/>
      <c r="N152" s="98"/>
      <c r="O152" s="174"/>
      <c r="P152" s="161"/>
      <c r="Q152" s="170"/>
      <c r="R152" s="100"/>
      <c r="S152" s="154"/>
      <c r="T152" s="157"/>
      <c r="U152" s="149"/>
      <c r="V152" s="98"/>
      <c r="W152" s="312">
        <v>7</v>
      </c>
      <c r="X152" s="161" t="s">
        <v>619</v>
      </c>
      <c r="Y152" s="170"/>
      <c r="Z152" s="100"/>
    </row>
    <row r="153" spans="1:26" s="83" customFormat="1" ht="13.5" customHeight="1">
      <c r="A153" s="96"/>
      <c r="B153" s="101" t="s">
        <v>129</v>
      </c>
      <c r="C153" s="147"/>
      <c r="D153" s="157"/>
      <c r="E153" s="149"/>
      <c r="F153" s="98"/>
      <c r="G153" s="154">
        <v>339</v>
      </c>
      <c r="H153" s="161" t="s">
        <v>144</v>
      </c>
      <c r="I153" s="170"/>
      <c r="J153" s="100"/>
      <c r="K153" s="768">
        <v>60</v>
      </c>
      <c r="L153" s="751" t="s">
        <v>144</v>
      </c>
      <c r="M153" s="170"/>
      <c r="N153" s="100"/>
      <c r="O153" s="174">
        <v>15</v>
      </c>
      <c r="P153" s="161" t="s">
        <v>144</v>
      </c>
      <c r="Q153" s="170"/>
      <c r="R153" s="100"/>
      <c r="S153" s="177">
        <v>18</v>
      </c>
      <c r="T153" s="161" t="s">
        <v>144</v>
      </c>
      <c r="U153" s="170"/>
      <c r="V153" s="100"/>
      <c r="W153" s="312">
        <v>51</v>
      </c>
      <c r="X153" s="161" t="s">
        <v>144</v>
      </c>
      <c r="Y153" s="170"/>
      <c r="Z153" s="100"/>
    </row>
    <row r="154" spans="1:26" s="83" customFormat="1" ht="13.5" customHeight="1" thickBot="1">
      <c r="A154" s="189"/>
      <c r="B154" s="190" t="s">
        <v>87</v>
      </c>
      <c r="C154" s="191"/>
      <c r="D154" s="162"/>
      <c r="E154" s="163"/>
      <c r="F154" s="192"/>
      <c r="G154" s="193">
        <v>13</v>
      </c>
      <c r="H154" s="187" t="s">
        <v>88</v>
      </c>
      <c r="I154" s="181"/>
      <c r="J154" s="194">
        <v>13</v>
      </c>
      <c r="K154" s="770"/>
      <c r="L154" s="752"/>
      <c r="M154" s="180"/>
      <c r="N154" s="192"/>
      <c r="O154" s="195"/>
      <c r="P154" s="179"/>
      <c r="Q154" s="180"/>
      <c r="R154" s="192"/>
      <c r="S154" s="193"/>
      <c r="T154" s="179"/>
      <c r="U154" s="180"/>
      <c r="V154" s="192"/>
      <c r="W154" s="313"/>
      <c r="X154" s="158"/>
      <c r="Y154" s="152"/>
      <c r="Z154" s="192"/>
    </row>
    <row r="155" spans="1:26" s="188" customFormat="1" ht="13.5" customHeight="1">
      <c r="A155" s="232" t="s">
        <v>9</v>
      </c>
      <c r="B155" s="233"/>
      <c r="C155" s="234"/>
      <c r="D155" s="235"/>
      <c r="E155" s="235"/>
      <c r="F155" s="236"/>
      <c r="G155" s="234"/>
      <c r="H155" s="235"/>
      <c r="I155" s="235"/>
      <c r="J155" s="236"/>
      <c r="K155" s="771"/>
      <c r="L155" s="235"/>
      <c r="M155" s="235"/>
      <c r="N155" s="236"/>
      <c r="O155" s="234"/>
      <c r="P155" s="235"/>
      <c r="Q155" s="235"/>
      <c r="R155" s="236"/>
      <c r="S155" s="234"/>
      <c r="T155" s="235"/>
      <c r="U155" s="235"/>
      <c r="V155" s="236"/>
      <c r="W155" s="314"/>
      <c r="X155" s="235"/>
      <c r="Y155" s="235"/>
      <c r="Z155" s="236"/>
    </row>
    <row r="156" spans="1:26" s="188" customFormat="1" ht="13.5" customHeight="1">
      <c r="A156" s="203"/>
      <c r="B156" s="223" t="s">
        <v>367</v>
      </c>
      <c r="C156" s="228">
        <v>1</v>
      </c>
      <c r="D156" s="204" t="s">
        <v>368</v>
      </c>
      <c r="E156" s="205"/>
      <c r="F156" s="206"/>
      <c r="G156" s="248">
        <v>3</v>
      </c>
      <c r="H156" s="207" t="s">
        <v>369</v>
      </c>
      <c r="I156" s="208"/>
      <c r="J156" s="209"/>
      <c r="K156" s="210">
        <v>1</v>
      </c>
      <c r="L156" s="207" t="s">
        <v>641</v>
      </c>
      <c r="M156" s="211"/>
      <c r="N156" s="212"/>
      <c r="O156" s="210"/>
      <c r="P156" s="207"/>
      <c r="Q156" s="211"/>
      <c r="R156" s="212"/>
      <c r="S156" s="293"/>
      <c r="T156" s="207"/>
      <c r="U156" s="211"/>
      <c r="V156" s="212"/>
      <c r="W156" s="315"/>
      <c r="X156" s="207"/>
      <c r="Y156" s="211"/>
      <c r="Z156" s="212"/>
    </row>
    <row r="157" spans="1:26" s="188" customFormat="1" ht="13.5" customHeight="1">
      <c r="A157" s="203"/>
      <c r="B157" s="223" t="s">
        <v>387</v>
      </c>
      <c r="C157" s="228"/>
      <c r="D157" s="204"/>
      <c r="E157" s="205"/>
      <c r="F157" s="206"/>
      <c r="G157" s="226"/>
      <c r="H157" s="207"/>
      <c r="I157" s="208"/>
      <c r="J157" s="209"/>
      <c r="K157" s="210"/>
      <c r="L157" s="207"/>
      <c r="M157" s="211"/>
      <c r="N157" s="212"/>
      <c r="O157" s="210"/>
      <c r="P157" s="207"/>
      <c r="Q157" s="211"/>
      <c r="R157" s="212"/>
      <c r="S157" s="293"/>
      <c r="T157" s="207"/>
      <c r="U157" s="211"/>
      <c r="V157" s="212"/>
      <c r="W157" s="315"/>
      <c r="X157" s="207"/>
      <c r="Y157" s="211"/>
      <c r="Z157" s="212"/>
    </row>
    <row r="158" spans="1:26" s="188" customFormat="1" ht="13.5" customHeight="1">
      <c r="A158" s="196"/>
      <c r="B158" s="224" t="s">
        <v>249</v>
      </c>
      <c r="C158" s="229">
        <v>1</v>
      </c>
      <c r="D158" s="197" t="s">
        <v>251</v>
      </c>
      <c r="E158" s="201"/>
      <c r="F158" s="202"/>
      <c r="G158" s="227"/>
      <c r="H158" s="197"/>
      <c r="I158" s="198"/>
      <c r="J158" s="199"/>
      <c r="K158" s="200"/>
      <c r="L158" s="197"/>
      <c r="M158" s="201"/>
      <c r="N158" s="202"/>
      <c r="O158" s="200"/>
      <c r="P158" s="197"/>
      <c r="Q158" s="201"/>
      <c r="R158" s="202"/>
      <c r="S158" s="294"/>
      <c r="T158" s="197"/>
      <c r="U158" s="201"/>
      <c r="V158" s="202"/>
      <c r="W158" s="316"/>
      <c r="X158" s="197"/>
      <c r="Y158" s="201"/>
      <c r="Z158" s="202"/>
    </row>
    <row r="159" spans="1:26" s="188" customFormat="1" ht="13.5" customHeight="1">
      <c r="A159" s="196"/>
      <c r="B159" s="224" t="s">
        <v>366</v>
      </c>
      <c r="C159" s="229">
        <v>1</v>
      </c>
      <c r="D159" s="197" t="s">
        <v>252</v>
      </c>
      <c r="E159" s="201"/>
      <c r="F159" s="202"/>
      <c r="G159" s="227"/>
      <c r="H159" s="197"/>
      <c r="I159" s="198"/>
      <c r="J159" s="199"/>
      <c r="K159" s="200"/>
      <c r="L159" s="197"/>
      <c r="M159" s="201"/>
      <c r="N159" s="202"/>
      <c r="O159" s="200"/>
      <c r="P159" s="197"/>
      <c r="Q159" s="201"/>
      <c r="R159" s="202"/>
      <c r="S159" s="294"/>
      <c r="T159" s="197"/>
      <c r="U159" s="201"/>
      <c r="V159" s="202"/>
      <c r="W159" s="316"/>
      <c r="X159" s="197"/>
      <c r="Y159" s="201"/>
      <c r="Z159" s="202"/>
    </row>
    <row r="160" spans="1:26" s="188" customFormat="1" ht="13.5" customHeight="1">
      <c r="A160" s="196"/>
      <c r="B160" s="224" t="s">
        <v>365</v>
      </c>
      <c r="C160" s="229">
        <v>1</v>
      </c>
      <c r="D160" s="197" t="s">
        <v>253</v>
      </c>
      <c r="E160" s="201"/>
      <c r="F160" s="202"/>
      <c r="G160" s="227"/>
      <c r="H160" s="197"/>
      <c r="I160" s="198"/>
      <c r="J160" s="199"/>
      <c r="K160" s="200"/>
      <c r="L160" s="197"/>
      <c r="M160" s="201"/>
      <c r="N160" s="202"/>
      <c r="O160" s="200"/>
      <c r="P160" s="197"/>
      <c r="Q160" s="201"/>
      <c r="R160" s="202"/>
      <c r="S160" s="294"/>
      <c r="T160" s="197"/>
      <c r="U160" s="201"/>
      <c r="V160" s="202"/>
      <c r="W160" s="316"/>
      <c r="X160" s="197"/>
      <c r="Y160" s="201"/>
      <c r="Z160" s="202"/>
    </row>
    <row r="161" spans="1:26" s="188" customFormat="1" ht="13.5" customHeight="1" thickBot="1">
      <c r="A161" s="221"/>
      <c r="B161" s="225" t="s">
        <v>255</v>
      </c>
      <c r="C161" s="237"/>
      <c r="D161" s="238" t="s">
        <v>256</v>
      </c>
      <c r="E161" s="239"/>
      <c r="F161" s="240" t="s">
        <v>257</v>
      </c>
      <c r="G161" s="249"/>
      <c r="H161" s="238"/>
      <c r="I161" s="250"/>
      <c r="J161" s="251"/>
      <c r="K161" s="252"/>
      <c r="L161" s="238"/>
      <c r="M161" s="239"/>
      <c r="N161" s="240"/>
      <c r="O161" s="252"/>
      <c r="P161" s="238"/>
      <c r="Q161" s="239"/>
      <c r="R161" s="240"/>
      <c r="S161" s="295"/>
      <c r="T161" s="238"/>
      <c r="U161" s="239"/>
      <c r="V161" s="240"/>
      <c r="W161" s="317"/>
      <c r="X161" s="238"/>
      <c r="Y161" s="239"/>
      <c r="Z161" s="240"/>
    </row>
    <row r="162" spans="1:26" s="222" customFormat="1" ht="13.5" customHeight="1">
      <c r="A162" s="610" t="s">
        <v>10</v>
      </c>
      <c r="B162" s="611"/>
      <c r="C162" s="242"/>
      <c r="D162" s="254"/>
      <c r="E162" s="253"/>
      <c r="F162" s="243"/>
      <c r="G162" s="241"/>
      <c r="H162" s="242"/>
      <c r="I162" s="242"/>
      <c r="J162" s="243"/>
      <c r="K162" s="241"/>
      <c r="L162" s="254"/>
      <c r="M162" s="253"/>
      <c r="N162" s="243"/>
      <c r="O162" s="241"/>
      <c r="P162" s="254"/>
      <c r="Q162" s="253"/>
      <c r="R162" s="243"/>
      <c r="S162" s="296"/>
      <c r="T162" s="254"/>
      <c r="U162" s="253"/>
      <c r="V162" s="243"/>
      <c r="W162" s="318"/>
      <c r="X162" s="254"/>
      <c r="Y162" s="253"/>
      <c r="Z162" s="243"/>
    </row>
    <row r="163" spans="1:26" s="222" customFormat="1" ht="13.5" customHeight="1">
      <c r="A163" s="612"/>
      <c r="B163" s="613" t="s">
        <v>415</v>
      </c>
      <c r="C163" s="604">
        <v>115</v>
      </c>
      <c r="D163" s="381" t="s">
        <v>416</v>
      </c>
      <c r="E163" s="382"/>
      <c r="F163" s="383"/>
      <c r="G163" s="380"/>
      <c r="H163" s="384"/>
      <c r="I163" s="384"/>
      <c r="J163" s="383"/>
      <c r="K163" s="380"/>
      <c r="L163" s="381"/>
      <c r="M163" s="382"/>
      <c r="N163" s="383"/>
      <c r="O163" s="380"/>
      <c r="P163" s="381"/>
      <c r="Q163" s="382"/>
      <c r="R163" s="383"/>
      <c r="S163" s="385"/>
      <c r="T163" s="381"/>
      <c r="U163" s="382"/>
      <c r="V163" s="383"/>
      <c r="W163" s="386"/>
      <c r="X163" s="381"/>
      <c r="Y163" s="382"/>
      <c r="Z163" s="383"/>
    </row>
    <row r="164" spans="1:26" s="222" customFormat="1" ht="13.5" customHeight="1">
      <c r="A164" s="614"/>
      <c r="B164" s="615" t="s">
        <v>115</v>
      </c>
      <c r="C164" s="605"/>
      <c r="D164" s="255"/>
      <c r="E164" s="379"/>
      <c r="F164" s="245"/>
      <c r="G164" s="244"/>
      <c r="H164" s="255"/>
      <c r="I164" s="259"/>
      <c r="J164" s="94"/>
      <c r="K164" s="263"/>
      <c r="L164" s="255"/>
      <c r="M164" s="230"/>
      <c r="N164" s="245"/>
      <c r="O164" s="263"/>
      <c r="P164" s="255"/>
      <c r="Q164" s="230"/>
      <c r="R164" s="245"/>
      <c r="S164" s="258"/>
      <c r="T164" s="255"/>
      <c r="U164" s="230"/>
      <c r="V164" s="245"/>
      <c r="W164" s="319"/>
      <c r="X164" s="255"/>
      <c r="Y164" s="230"/>
      <c r="Z164" s="245"/>
    </row>
    <row r="165" spans="1:26" s="222" customFormat="1" ht="13.5" customHeight="1">
      <c r="A165" s="616"/>
      <c r="B165" s="617" t="s">
        <v>385</v>
      </c>
      <c r="C165" s="606">
        <v>8</v>
      </c>
      <c r="D165" s="256" t="s">
        <v>386</v>
      </c>
      <c r="E165" s="231"/>
      <c r="F165" s="246"/>
      <c r="G165" s="257">
        <v>4</v>
      </c>
      <c r="H165" s="261" t="s">
        <v>117</v>
      </c>
      <c r="I165" s="260"/>
      <c r="J165" s="95"/>
      <c r="K165" s="264"/>
      <c r="L165" s="256"/>
      <c r="M165" s="231"/>
      <c r="N165" s="246"/>
      <c r="O165" s="264"/>
      <c r="P165" s="256"/>
      <c r="Q165" s="231"/>
      <c r="R165" s="246"/>
      <c r="S165" s="257"/>
      <c r="T165" s="256"/>
      <c r="U165" s="231"/>
      <c r="V165" s="246"/>
      <c r="W165" s="320"/>
      <c r="X165" s="256"/>
      <c r="Y165" s="231"/>
      <c r="Z165" s="246"/>
    </row>
    <row r="166" spans="1:26" s="222" customFormat="1" ht="13.5" customHeight="1">
      <c r="A166" s="616"/>
      <c r="B166" s="618" t="s">
        <v>120</v>
      </c>
      <c r="C166" s="606"/>
      <c r="D166" s="256"/>
      <c r="E166" s="231"/>
      <c r="F166" s="246"/>
      <c r="G166" s="257">
        <v>5</v>
      </c>
      <c r="H166" s="261" t="s">
        <v>116</v>
      </c>
      <c r="I166" s="260"/>
      <c r="J166" s="95"/>
      <c r="K166" s="264"/>
      <c r="L166" s="256"/>
      <c r="M166" s="231"/>
      <c r="N166" s="246"/>
      <c r="O166" s="264"/>
      <c r="P166" s="256"/>
      <c r="Q166" s="231"/>
      <c r="R166" s="246"/>
      <c r="S166" s="257"/>
      <c r="T166" s="256"/>
      <c r="U166" s="231"/>
      <c r="V166" s="246"/>
      <c r="W166" s="320"/>
      <c r="X166" s="256"/>
      <c r="Y166" s="231"/>
      <c r="Z166" s="246"/>
    </row>
    <row r="167" spans="1:26" s="222" customFormat="1" ht="13.5" customHeight="1">
      <c r="A167" s="614"/>
      <c r="B167" s="615" t="s">
        <v>370</v>
      </c>
      <c r="C167" s="605">
        <v>1</v>
      </c>
      <c r="D167" s="255" t="s">
        <v>376</v>
      </c>
      <c r="E167" s="230"/>
      <c r="F167" s="245" t="s">
        <v>375</v>
      </c>
      <c r="G167" s="258">
        <v>1</v>
      </c>
      <c r="H167" s="262"/>
      <c r="I167" s="259"/>
      <c r="J167" s="94"/>
      <c r="K167" s="263"/>
      <c r="L167" s="255"/>
      <c r="M167" s="230"/>
      <c r="N167" s="245"/>
      <c r="O167" s="263"/>
      <c r="P167" s="255"/>
      <c r="Q167" s="230"/>
      <c r="R167" s="245"/>
      <c r="S167" s="258"/>
      <c r="T167" s="255"/>
      <c r="U167" s="230"/>
      <c r="V167" s="245"/>
      <c r="W167" s="319"/>
      <c r="X167" s="255"/>
      <c r="Y167" s="230"/>
      <c r="Z167" s="245"/>
    </row>
    <row r="168" spans="1:26" s="222" customFormat="1" ht="13.5" customHeight="1">
      <c r="A168" s="614"/>
      <c r="B168" s="615" t="s">
        <v>114</v>
      </c>
      <c r="C168" s="605">
        <v>20</v>
      </c>
      <c r="D168" s="255" t="s">
        <v>373</v>
      </c>
      <c r="E168" s="230"/>
      <c r="F168" s="245"/>
      <c r="G168" s="258">
        <v>1</v>
      </c>
      <c r="H168" s="262" t="s">
        <v>655</v>
      </c>
      <c r="I168" s="259"/>
      <c r="J168" s="94"/>
      <c r="K168" s="263"/>
      <c r="L168" s="255"/>
      <c r="M168" s="230"/>
      <c r="N168" s="245"/>
      <c r="O168" s="263"/>
      <c r="P168" s="255"/>
      <c r="Q168" s="230"/>
      <c r="R168" s="245"/>
      <c r="S168" s="258"/>
      <c r="T168" s="255"/>
      <c r="U168" s="230"/>
      <c r="V168" s="245"/>
      <c r="W168" s="319"/>
      <c r="X168" s="255"/>
      <c r="Y168" s="230"/>
      <c r="Z168" s="245"/>
    </row>
    <row r="169" spans="1:26" s="222" customFormat="1" ht="13.5" customHeight="1">
      <c r="A169" s="616"/>
      <c r="B169" s="617" t="s">
        <v>379</v>
      </c>
      <c r="C169" s="606">
        <v>1</v>
      </c>
      <c r="D169" s="256" t="s">
        <v>380</v>
      </c>
      <c r="E169" s="231"/>
      <c r="F169" s="246"/>
      <c r="G169" s="257"/>
      <c r="H169" s="261"/>
      <c r="I169" s="260"/>
      <c r="J169" s="95"/>
      <c r="K169" s="264"/>
      <c r="L169" s="256"/>
      <c r="M169" s="231"/>
      <c r="N169" s="246"/>
      <c r="O169" s="264"/>
      <c r="P169" s="256"/>
      <c r="Q169" s="231"/>
      <c r="R169" s="246"/>
      <c r="S169" s="257"/>
      <c r="T169" s="256"/>
      <c r="U169" s="231"/>
      <c r="V169" s="246"/>
      <c r="W169" s="320"/>
      <c r="X169" s="256"/>
      <c r="Y169" s="231"/>
      <c r="Z169" s="246"/>
    </row>
    <row r="170" spans="1:26" s="222" customFormat="1" ht="13.5" customHeight="1">
      <c r="A170" s="614"/>
      <c r="B170" s="615" t="s">
        <v>371</v>
      </c>
      <c r="C170" s="605">
        <v>4</v>
      </c>
      <c r="D170" s="255" t="s">
        <v>373</v>
      </c>
      <c r="E170" s="230"/>
      <c r="F170" s="245"/>
      <c r="G170" s="258"/>
      <c r="H170" s="262"/>
      <c r="I170" s="259"/>
      <c r="J170" s="94"/>
      <c r="K170" s="263"/>
      <c r="L170" s="255"/>
      <c r="M170" s="230"/>
      <c r="N170" s="245"/>
      <c r="O170" s="263"/>
      <c r="P170" s="255"/>
      <c r="Q170" s="230"/>
      <c r="R170" s="245"/>
      <c r="S170" s="258"/>
      <c r="T170" s="255"/>
      <c r="U170" s="230"/>
      <c r="V170" s="245"/>
      <c r="W170" s="319"/>
      <c r="X170" s="255"/>
      <c r="Y170" s="230"/>
      <c r="Z170" s="245"/>
    </row>
    <row r="171" spans="1:26" s="222" customFormat="1" ht="13.5" customHeight="1">
      <c r="A171" s="616"/>
      <c r="B171" s="617" t="s">
        <v>379</v>
      </c>
      <c r="C171" s="606">
        <v>1</v>
      </c>
      <c r="D171" s="256" t="s">
        <v>380</v>
      </c>
      <c r="E171" s="231"/>
      <c r="F171" s="246"/>
      <c r="G171" s="257"/>
      <c r="H171" s="261"/>
      <c r="I171" s="260"/>
      <c r="J171" s="95"/>
      <c r="K171" s="264"/>
      <c r="L171" s="256"/>
      <c r="M171" s="231"/>
      <c r="N171" s="246"/>
      <c r="O171" s="264"/>
      <c r="P171" s="256"/>
      <c r="Q171" s="231"/>
      <c r="R171" s="246"/>
      <c r="S171" s="257"/>
      <c r="T171" s="256"/>
      <c r="U171" s="231"/>
      <c r="V171" s="246"/>
      <c r="W171" s="320"/>
      <c r="X171" s="256"/>
      <c r="Y171" s="231"/>
      <c r="Z171" s="246"/>
    </row>
    <row r="172" spans="1:26" s="222" customFormat="1" ht="13.5" customHeight="1">
      <c r="A172" s="614"/>
      <c r="B172" s="615" t="s">
        <v>374</v>
      </c>
      <c r="C172" s="605">
        <v>1</v>
      </c>
      <c r="D172" s="255" t="s">
        <v>377</v>
      </c>
      <c r="E172" s="230"/>
      <c r="F172" s="245" t="s">
        <v>378</v>
      </c>
      <c r="G172" s="258"/>
      <c r="H172" s="262"/>
      <c r="I172" s="259"/>
      <c r="J172" s="94"/>
      <c r="K172" s="263"/>
      <c r="L172" s="255"/>
      <c r="M172" s="230"/>
      <c r="N172" s="245"/>
      <c r="O172" s="263"/>
      <c r="P172" s="255"/>
      <c r="Q172" s="230"/>
      <c r="R172" s="245"/>
      <c r="S172" s="258"/>
      <c r="T172" s="255"/>
      <c r="U172" s="230"/>
      <c r="V172" s="245"/>
      <c r="W172" s="319"/>
      <c r="X172" s="255"/>
      <c r="Y172" s="230"/>
      <c r="Z172" s="245"/>
    </row>
    <row r="173" spans="1:26" s="222" customFormat="1" ht="13.5" customHeight="1">
      <c r="A173" s="614"/>
      <c r="B173" s="615" t="s">
        <v>372</v>
      </c>
      <c r="C173" s="605">
        <v>3</v>
      </c>
      <c r="D173" s="255" t="s">
        <v>381</v>
      </c>
      <c r="E173" s="230"/>
      <c r="F173" s="245" t="s">
        <v>382</v>
      </c>
      <c r="G173" s="258">
        <v>1</v>
      </c>
      <c r="H173" s="262" t="s">
        <v>118</v>
      </c>
      <c r="I173" s="259"/>
      <c r="J173" s="94"/>
      <c r="K173" s="263"/>
      <c r="L173" s="255"/>
      <c r="M173" s="230"/>
      <c r="N173" s="245"/>
      <c r="O173" s="263"/>
      <c r="P173" s="255"/>
      <c r="Q173" s="230"/>
      <c r="R173" s="245"/>
      <c r="S173" s="258"/>
      <c r="T173" s="255"/>
      <c r="U173" s="230"/>
      <c r="V173" s="245"/>
      <c r="W173" s="319"/>
      <c r="X173" s="255"/>
      <c r="Y173" s="230"/>
      <c r="Z173" s="245"/>
    </row>
    <row r="174" spans="1:26" s="222" customFormat="1" ht="13.5" customHeight="1" thickBot="1">
      <c r="A174" s="619"/>
      <c r="B174" s="620"/>
      <c r="C174" s="607">
        <v>1</v>
      </c>
      <c r="D174" s="266" t="s">
        <v>383</v>
      </c>
      <c r="E174" s="267"/>
      <c r="F174" s="247" t="s">
        <v>384</v>
      </c>
      <c r="G174" s="268"/>
      <c r="H174" s="269"/>
      <c r="I174" s="270"/>
      <c r="J174" s="271"/>
      <c r="K174" s="272"/>
      <c r="L174" s="266"/>
      <c r="M174" s="267"/>
      <c r="N174" s="247"/>
      <c r="O174" s="272"/>
      <c r="P174" s="266"/>
      <c r="Q174" s="267"/>
      <c r="R174" s="247"/>
      <c r="S174" s="268"/>
      <c r="T174" s="266"/>
      <c r="U174" s="267"/>
      <c r="V174" s="247"/>
      <c r="W174" s="321"/>
      <c r="X174" s="266"/>
      <c r="Y174" s="267"/>
      <c r="Z174" s="247"/>
    </row>
    <row r="175" spans="1:26" s="265" customFormat="1" ht="13.5" customHeight="1">
      <c r="A175" s="608" t="s">
        <v>388</v>
      </c>
      <c r="B175" s="609"/>
      <c r="C175" s="326" t="s">
        <v>238</v>
      </c>
      <c r="D175" s="327"/>
      <c r="E175" s="328"/>
      <c r="F175" s="329"/>
      <c r="G175" s="330"/>
      <c r="H175" s="327"/>
      <c r="I175" s="328"/>
      <c r="J175" s="329"/>
      <c r="K175" s="330"/>
      <c r="L175" s="327"/>
      <c r="M175" s="328"/>
      <c r="N175" s="329"/>
      <c r="O175" s="330"/>
      <c r="P175" s="327"/>
      <c r="Q175" s="328"/>
      <c r="R175" s="329"/>
      <c r="S175" s="326"/>
      <c r="T175" s="331"/>
      <c r="U175" s="332"/>
      <c r="V175" s="333"/>
      <c r="W175" s="334"/>
      <c r="X175" s="335"/>
      <c r="Y175" s="332"/>
      <c r="Z175" s="329"/>
    </row>
    <row r="176" spans="1:26" s="265" customFormat="1" ht="13.5" customHeight="1">
      <c r="A176" s="360"/>
      <c r="B176" s="361" t="s">
        <v>389</v>
      </c>
      <c r="C176" s="336"/>
      <c r="D176" s="337"/>
      <c r="E176" s="338"/>
      <c r="F176" s="339"/>
      <c r="G176" s="340"/>
      <c r="H176" s="337"/>
      <c r="I176" s="341"/>
      <c r="J176" s="342"/>
      <c r="K176" s="343"/>
      <c r="L176" s="344"/>
      <c r="M176" s="345"/>
      <c r="N176" s="346"/>
      <c r="O176" s="347"/>
      <c r="P176" s="337"/>
      <c r="Q176" s="341"/>
      <c r="R176" s="342"/>
      <c r="S176" s="348"/>
      <c r="T176" s="349"/>
      <c r="U176" s="350"/>
      <c r="V176" s="351"/>
      <c r="W176" s="737"/>
      <c r="X176" s="738"/>
      <c r="Y176" s="739"/>
      <c r="Z176" s="359"/>
    </row>
    <row r="177" spans="1:26" s="265" customFormat="1" ht="13.5" customHeight="1">
      <c r="A177" s="362"/>
      <c r="B177" s="367"/>
      <c r="C177" s="273">
        <v>1</v>
      </c>
      <c r="D177" s="283" t="s">
        <v>166</v>
      </c>
      <c r="E177" s="280"/>
      <c r="F177" s="274" t="s">
        <v>167</v>
      </c>
      <c r="G177" s="286">
        <v>1</v>
      </c>
      <c r="H177" s="283" t="s">
        <v>51</v>
      </c>
      <c r="I177" s="288"/>
      <c r="J177" s="287"/>
      <c r="K177" s="289"/>
      <c r="L177" s="284"/>
      <c r="M177" s="281"/>
      <c r="N177" s="277"/>
      <c r="O177" s="290"/>
      <c r="P177" s="283"/>
      <c r="Q177" s="288"/>
      <c r="R177" s="287"/>
      <c r="S177" s="740"/>
      <c r="T177" s="741"/>
      <c r="U177" s="742"/>
      <c r="V177" s="743"/>
      <c r="W177" s="744"/>
      <c r="X177" s="745"/>
      <c r="Y177" s="746"/>
      <c r="Z177" s="747"/>
    </row>
    <row r="178" spans="1:26" s="265" customFormat="1" ht="13.5" customHeight="1">
      <c r="A178" s="362"/>
      <c r="B178" s="363" t="s">
        <v>326</v>
      </c>
      <c r="C178" s="273">
        <v>2</v>
      </c>
      <c r="D178" s="283" t="s">
        <v>169</v>
      </c>
      <c r="E178" s="280"/>
      <c r="F178" s="275" t="s">
        <v>170</v>
      </c>
      <c r="G178" s="286">
        <v>2</v>
      </c>
      <c r="H178" s="283" t="s">
        <v>52</v>
      </c>
      <c r="I178" s="288"/>
      <c r="J178" s="287"/>
      <c r="K178" s="289">
        <v>1</v>
      </c>
      <c r="L178" s="283" t="s">
        <v>665</v>
      </c>
      <c r="M178" s="288"/>
      <c r="N178" s="287" t="s">
        <v>304</v>
      </c>
      <c r="O178" s="290">
        <v>1</v>
      </c>
      <c r="P178" s="284" t="s">
        <v>664</v>
      </c>
      <c r="Q178" s="281"/>
      <c r="R178" s="277"/>
      <c r="S178" s="276">
        <v>1</v>
      </c>
      <c r="T178" s="284" t="s">
        <v>146</v>
      </c>
      <c r="U178" s="281"/>
      <c r="V178" s="277" t="s">
        <v>291</v>
      </c>
      <c r="W178" s="324">
        <v>1</v>
      </c>
      <c r="X178" s="283" t="s">
        <v>623</v>
      </c>
      <c r="Y178" s="288"/>
      <c r="Z178" s="287"/>
    </row>
    <row r="179" spans="1:26" s="265" customFormat="1" ht="13.5" customHeight="1">
      <c r="A179" s="362"/>
      <c r="B179" s="363" t="s">
        <v>626</v>
      </c>
      <c r="C179" s="276"/>
      <c r="D179" s="283"/>
      <c r="E179" s="280"/>
      <c r="F179" s="274"/>
      <c r="G179" s="286"/>
      <c r="H179" s="283"/>
      <c r="I179" s="288"/>
      <c r="J179" s="287"/>
      <c r="K179" s="289"/>
      <c r="L179" s="284"/>
      <c r="M179" s="281"/>
      <c r="N179" s="277"/>
      <c r="O179" s="290"/>
      <c r="P179" s="284"/>
      <c r="Q179" s="281"/>
      <c r="R179" s="277"/>
      <c r="S179" s="276"/>
      <c r="T179" s="284"/>
      <c r="U179" s="281"/>
      <c r="V179" s="277"/>
      <c r="W179" s="324">
        <v>1</v>
      </c>
      <c r="X179" s="284" t="s">
        <v>624</v>
      </c>
      <c r="Y179" s="288"/>
      <c r="Z179" s="287"/>
    </row>
    <row r="180" spans="1:26" s="265" customFormat="1" ht="13.5" customHeight="1">
      <c r="A180" s="362"/>
      <c r="B180" s="363" t="s">
        <v>627</v>
      </c>
      <c r="C180" s="276">
        <v>1</v>
      </c>
      <c r="D180" s="283" t="s">
        <v>254</v>
      </c>
      <c r="E180" s="280"/>
      <c r="F180" s="274"/>
      <c r="G180" s="286"/>
      <c r="H180" s="283"/>
      <c r="I180" s="288"/>
      <c r="J180" s="287"/>
      <c r="K180" s="289"/>
      <c r="L180" s="284"/>
      <c r="M180" s="281"/>
      <c r="N180" s="277"/>
      <c r="O180" s="290"/>
      <c r="P180" s="284"/>
      <c r="Q180" s="281"/>
      <c r="R180" s="277"/>
      <c r="S180" s="276"/>
      <c r="T180" s="284"/>
      <c r="U180" s="281"/>
      <c r="V180" s="277"/>
      <c r="W180" s="324">
        <v>1</v>
      </c>
      <c r="X180" s="284" t="s">
        <v>628</v>
      </c>
      <c r="Y180" s="288"/>
      <c r="Z180" s="287"/>
    </row>
    <row r="181" spans="1:26" s="265" customFormat="1" ht="13.5" customHeight="1">
      <c r="A181" s="362"/>
      <c r="B181" s="363" t="s">
        <v>328</v>
      </c>
      <c r="C181" s="273">
        <v>2</v>
      </c>
      <c r="D181" s="283" t="s">
        <v>174</v>
      </c>
      <c r="E181" s="280"/>
      <c r="F181" s="274" t="s">
        <v>175</v>
      </c>
      <c r="G181" s="286">
        <v>2</v>
      </c>
      <c r="H181" s="283" t="s">
        <v>52</v>
      </c>
      <c r="I181" s="288"/>
      <c r="J181" s="287"/>
      <c r="K181" s="289"/>
      <c r="L181" s="284"/>
      <c r="M181" s="281"/>
      <c r="N181" s="277"/>
      <c r="O181" s="290"/>
      <c r="P181" s="284"/>
      <c r="Q181" s="281"/>
      <c r="R181" s="277"/>
      <c r="S181" s="276"/>
      <c r="T181" s="284"/>
      <c r="U181" s="281"/>
      <c r="V181" s="277"/>
      <c r="W181" s="324">
        <v>1</v>
      </c>
      <c r="X181" s="284" t="s">
        <v>629</v>
      </c>
      <c r="Y181" s="281"/>
      <c r="Z181" s="277"/>
    </row>
    <row r="182" spans="1:26" s="265" customFormat="1" ht="13.5" customHeight="1">
      <c r="A182" s="362"/>
      <c r="B182" s="364"/>
      <c r="C182" s="273">
        <v>6</v>
      </c>
      <c r="D182" s="283" t="s">
        <v>172</v>
      </c>
      <c r="E182" s="280"/>
      <c r="F182" s="274" t="s">
        <v>171</v>
      </c>
      <c r="G182" s="286"/>
      <c r="H182" s="283"/>
      <c r="I182" s="288"/>
      <c r="J182" s="287"/>
      <c r="K182" s="289"/>
      <c r="L182" s="284"/>
      <c r="M182" s="281"/>
      <c r="N182" s="277"/>
      <c r="O182" s="290"/>
      <c r="P182" s="284"/>
      <c r="Q182" s="281"/>
      <c r="R182" s="277"/>
      <c r="S182" s="276"/>
      <c r="T182" s="284"/>
      <c r="U182" s="281"/>
      <c r="V182" s="277"/>
      <c r="W182" s="324">
        <v>2</v>
      </c>
      <c r="X182" s="284" t="s">
        <v>625</v>
      </c>
      <c r="Y182" s="281"/>
      <c r="Z182" s="277"/>
    </row>
    <row r="183" spans="1:26" s="265" customFormat="1" ht="13.5" customHeight="1">
      <c r="A183" s="362"/>
      <c r="B183" s="364"/>
      <c r="C183" s="273">
        <v>6</v>
      </c>
      <c r="D183" s="283" t="s">
        <v>173</v>
      </c>
      <c r="E183" s="280"/>
      <c r="F183" s="274" t="s">
        <v>178</v>
      </c>
      <c r="G183" s="286"/>
      <c r="H183" s="283"/>
      <c r="I183" s="288"/>
      <c r="J183" s="287"/>
      <c r="K183" s="289"/>
      <c r="L183" s="284"/>
      <c r="M183" s="281"/>
      <c r="N183" s="277"/>
      <c r="O183" s="290"/>
      <c r="P183" s="284"/>
      <c r="Q183" s="281"/>
      <c r="R183" s="277"/>
      <c r="S183" s="276"/>
      <c r="T183" s="284"/>
      <c r="U183" s="281"/>
      <c r="V183" s="277"/>
      <c r="W183" s="324"/>
      <c r="X183" s="284"/>
      <c r="Y183" s="281"/>
      <c r="Z183" s="277"/>
    </row>
    <row r="184" spans="1:26" s="265" customFormat="1" ht="13.5" customHeight="1">
      <c r="A184" s="362"/>
      <c r="B184" s="364"/>
      <c r="C184" s="273">
        <v>2</v>
      </c>
      <c r="D184" s="283" t="s">
        <v>176</v>
      </c>
      <c r="E184" s="280"/>
      <c r="F184" s="274" t="s">
        <v>177</v>
      </c>
      <c r="G184" s="286"/>
      <c r="H184" s="283"/>
      <c r="I184" s="288"/>
      <c r="J184" s="287"/>
      <c r="K184" s="289"/>
      <c r="L184" s="284"/>
      <c r="M184" s="281"/>
      <c r="N184" s="277"/>
      <c r="O184" s="290"/>
      <c r="P184" s="284"/>
      <c r="Q184" s="281"/>
      <c r="R184" s="277"/>
      <c r="S184" s="276"/>
      <c r="T184" s="284"/>
      <c r="U184" s="281"/>
      <c r="V184" s="277"/>
      <c r="W184" s="324"/>
      <c r="X184" s="284"/>
      <c r="Y184" s="281"/>
      <c r="Z184" s="277"/>
    </row>
    <row r="185" spans="1:26" s="265" customFormat="1" ht="13.5" customHeight="1">
      <c r="A185" s="362"/>
      <c r="B185" s="363" t="s">
        <v>390</v>
      </c>
      <c r="C185" s="273">
        <v>7</v>
      </c>
      <c r="D185" s="283" t="s">
        <v>259</v>
      </c>
      <c r="E185" s="280"/>
      <c r="F185" s="274"/>
      <c r="G185" s="286"/>
      <c r="H185" s="283"/>
      <c r="I185" s="288"/>
      <c r="J185" s="287"/>
      <c r="K185" s="289"/>
      <c r="L185" s="284"/>
      <c r="M185" s="281"/>
      <c r="N185" s="277"/>
      <c r="O185" s="290"/>
      <c r="P185" s="284"/>
      <c r="Q185" s="281"/>
      <c r="R185" s="277"/>
      <c r="S185" s="276"/>
      <c r="T185" s="284"/>
      <c r="U185" s="281"/>
      <c r="V185" s="277"/>
      <c r="W185" s="324"/>
      <c r="X185" s="284"/>
      <c r="Y185" s="281"/>
      <c r="Z185" s="277"/>
    </row>
    <row r="186" spans="1:26" s="265" customFormat="1" ht="13.5" customHeight="1">
      <c r="A186" s="362"/>
      <c r="B186" s="363"/>
      <c r="C186" s="273">
        <v>1</v>
      </c>
      <c r="D186" s="283" t="s">
        <v>260</v>
      </c>
      <c r="E186" s="280"/>
      <c r="F186" s="274"/>
      <c r="G186" s="286"/>
      <c r="H186" s="283"/>
      <c r="I186" s="288"/>
      <c r="J186" s="287"/>
      <c r="K186" s="289"/>
      <c r="L186" s="284"/>
      <c r="M186" s="281"/>
      <c r="N186" s="277"/>
      <c r="O186" s="290"/>
      <c r="P186" s="284"/>
      <c r="Q186" s="281"/>
      <c r="R186" s="277"/>
      <c r="S186" s="276"/>
      <c r="T186" s="284"/>
      <c r="U186" s="281"/>
      <c r="V186" s="277"/>
      <c r="W186" s="324"/>
      <c r="X186" s="284"/>
      <c r="Y186" s="281"/>
      <c r="Z186" s="277"/>
    </row>
    <row r="187" spans="1:26" s="265" customFormat="1" ht="13.5" customHeight="1">
      <c r="A187" s="362"/>
      <c r="B187" s="363"/>
      <c r="C187" s="273">
        <v>8</v>
      </c>
      <c r="D187" s="283" t="s">
        <v>262</v>
      </c>
      <c r="E187" s="280"/>
      <c r="F187" s="274"/>
      <c r="G187" s="286"/>
      <c r="H187" s="283"/>
      <c r="I187" s="288"/>
      <c r="J187" s="287"/>
      <c r="K187" s="289"/>
      <c r="L187" s="284"/>
      <c r="M187" s="281"/>
      <c r="N187" s="277"/>
      <c r="O187" s="290"/>
      <c r="P187" s="284"/>
      <c r="Q187" s="281"/>
      <c r="R187" s="277"/>
      <c r="S187" s="276"/>
      <c r="T187" s="284"/>
      <c r="U187" s="281"/>
      <c r="V187" s="277"/>
      <c r="W187" s="324"/>
      <c r="X187" s="284"/>
      <c r="Y187" s="281"/>
      <c r="Z187" s="277"/>
    </row>
    <row r="188" spans="1:26" s="265" customFormat="1" ht="13.5" customHeight="1">
      <c r="A188" s="360"/>
      <c r="B188" s="361" t="s">
        <v>398</v>
      </c>
      <c r="C188" s="353"/>
      <c r="D188" s="337"/>
      <c r="E188" s="338"/>
      <c r="F188" s="346"/>
      <c r="G188" s="340"/>
      <c r="H188" s="337"/>
      <c r="I188" s="341"/>
      <c r="J188" s="342"/>
      <c r="K188" s="343"/>
      <c r="L188" s="337"/>
      <c r="M188" s="341"/>
      <c r="N188" s="342"/>
      <c r="O188" s="343"/>
      <c r="P188" s="344"/>
      <c r="Q188" s="345"/>
      <c r="R188" s="346"/>
      <c r="S188" s="353"/>
      <c r="T188" s="344"/>
      <c r="U188" s="345"/>
      <c r="V188" s="346"/>
      <c r="W188" s="354"/>
      <c r="X188" s="352"/>
      <c r="Y188" s="341"/>
      <c r="Z188" s="342"/>
    </row>
    <row r="189" spans="1:26" s="265" customFormat="1" ht="13.5" customHeight="1">
      <c r="A189" s="362"/>
      <c r="B189" s="365" t="s">
        <v>663</v>
      </c>
      <c r="C189" s="276">
        <v>3</v>
      </c>
      <c r="D189" s="283" t="s">
        <v>189</v>
      </c>
      <c r="E189" s="280"/>
      <c r="F189" s="277" t="s">
        <v>190</v>
      </c>
      <c r="G189" s="286">
        <v>1</v>
      </c>
      <c r="H189" s="283" t="s">
        <v>47</v>
      </c>
      <c r="I189" s="288"/>
      <c r="J189" s="287"/>
      <c r="K189" s="289">
        <v>1</v>
      </c>
      <c r="L189" s="283" t="s">
        <v>303</v>
      </c>
      <c r="M189" s="288"/>
      <c r="N189" s="287" t="s">
        <v>304</v>
      </c>
      <c r="O189" s="289"/>
      <c r="P189" s="284"/>
      <c r="Q189" s="281"/>
      <c r="R189" s="277"/>
      <c r="S189" s="276"/>
      <c r="T189" s="284"/>
      <c r="U189" s="281"/>
      <c r="V189" s="277"/>
      <c r="W189" s="324"/>
      <c r="X189" s="291"/>
      <c r="Y189" s="288"/>
      <c r="Z189" s="287"/>
    </row>
    <row r="190" spans="1:26" s="265" customFormat="1" ht="13.5" customHeight="1">
      <c r="A190" s="362"/>
      <c r="B190" s="363" t="s">
        <v>326</v>
      </c>
      <c r="C190" s="276">
        <v>4</v>
      </c>
      <c r="D190" s="283" t="s">
        <v>191</v>
      </c>
      <c r="E190" s="280"/>
      <c r="F190" s="274" t="s">
        <v>181</v>
      </c>
      <c r="G190" s="286">
        <v>2</v>
      </c>
      <c r="H190" s="283" t="s">
        <v>49</v>
      </c>
      <c r="I190" s="288"/>
      <c r="J190" s="287"/>
      <c r="K190" s="289"/>
      <c r="L190" s="284"/>
      <c r="M190" s="281"/>
      <c r="N190" s="277"/>
      <c r="O190" s="290"/>
      <c r="P190" s="284"/>
      <c r="Q190" s="281"/>
      <c r="R190" s="277"/>
      <c r="S190" s="276"/>
      <c r="T190" s="284"/>
      <c r="U190" s="281"/>
      <c r="V190" s="277"/>
      <c r="W190" s="324">
        <v>1</v>
      </c>
      <c r="X190" s="283" t="s">
        <v>624</v>
      </c>
      <c r="Y190" s="288"/>
      <c r="Z190" s="287"/>
    </row>
    <row r="191" spans="1:26" s="265" customFormat="1" ht="13.5" customHeight="1">
      <c r="A191" s="362"/>
      <c r="B191" s="363" t="s">
        <v>626</v>
      </c>
      <c r="C191" s="276"/>
      <c r="D191" s="283"/>
      <c r="E191" s="280"/>
      <c r="F191" s="274"/>
      <c r="G191" s="286">
        <v>1</v>
      </c>
      <c r="H191" s="283" t="s">
        <v>48</v>
      </c>
      <c r="I191" s="288"/>
      <c r="J191" s="287"/>
      <c r="K191" s="289"/>
      <c r="L191" s="284"/>
      <c r="M191" s="281"/>
      <c r="N191" s="277"/>
      <c r="O191" s="290"/>
      <c r="P191" s="284"/>
      <c r="Q191" s="281"/>
      <c r="R191" s="277"/>
      <c r="S191" s="276"/>
      <c r="T191" s="284"/>
      <c r="U191" s="281"/>
      <c r="V191" s="277"/>
      <c r="W191" s="324">
        <v>1</v>
      </c>
      <c r="X191" s="284" t="s">
        <v>628</v>
      </c>
      <c r="Y191" s="288"/>
      <c r="Z191" s="287"/>
    </row>
    <row r="192" spans="1:26" s="265" customFormat="1" ht="13.5" customHeight="1">
      <c r="A192" s="362"/>
      <c r="B192" s="363" t="s">
        <v>627</v>
      </c>
      <c r="C192" s="276"/>
      <c r="D192" s="283"/>
      <c r="E192" s="280"/>
      <c r="F192" s="274"/>
      <c r="G192" s="286"/>
      <c r="H192" s="283"/>
      <c r="I192" s="288"/>
      <c r="J192" s="287"/>
      <c r="K192" s="289"/>
      <c r="L192" s="284"/>
      <c r="M192" s="281"/>
      <c r="N192" s="277"/>
      <c r="O192" s="290"/>
      <c r="P192" s="284"/>
      <c r="Q192" s="281"/>
      <c r="R192" s="277"/>
      <c r="S192" s="276"/>
      <c r="T192" s="284"/>
      <c r="U192" s="281"/>
      <c r="V192" s="277"/>
      <c r="W192" s="324">
        <v>1</v>
      </c>
      <c r="X192" s="284" t="s">
        <v>629</v>
      </c>
      <c r="Y192" s="288"/>
      <c r="Z192" s="287"/>
    </row>
    <row r="193" spans="1:26" s="265" customFormat="1" ht="13.5" customHeight="1">
      <c r="A193" s="362"/>
      <c r="B193" s="363" t="s">
        <v>328</v>
      </c>
      <c r="C193" s="276">
        <v>2</v>
      </c>
      <c r="D193" s="283" t="s">
        <v>192</v>
      </c>
      <c r="E193" s="280"/>
      <c r="F193" s="274" t="s">
        <v>177</v>
      </c>
      <c r="G193" s="286">
        <v>1</v>
      </c>
      <c r="H193" s="283" t="s">
        <v>50</v>
      </c>
      <c r="I193" s="288"/>
      <c r="J193" s="287"/>
      <c r="K193" s="289">
        <v>1</v>
      </c>
      <c r="L193" s="284"/>
      <c r="M193" s="281"/>
      <c r="N193" s="277"/>
      <c r="O193" s="290"/>
      <c r="P193" s="284"/>
      <c r="Q193" s="281"/>
      <c r="R193" s="277"/>
      <c r="S193" s="276">
        <v>1</v>
      </c>
      <c r="T193" s="284"/>
      <c r="U193" s="281"/>
      <c r="V193" s="277"/>
      <c r="W193" s="324">
        <v>2</v>
      </c>
      <c r="X193" s="284" t="s">
        <v>625</v>
      </c>
      <c r="Y193" s="281"/>
      <c r="Z193" s="277"/>
    </row>
    <row r="194" spans="1:26" s="265" customFormat="1" ht="13.5" customHeight="1">
      <c r="A194" s="362"/>
      <c r="B194" s="364"/>
      <c r="C194" s="276">
        <v>6</v>
      </c>
      <c r="D194" s="283" t="s">
        <v>258</v>
      </c>
      <c r="E194" s="280"/>
      <c r="F194" s="274" t="s">
        <v>196</v>
      </c>
      <c r="G194" s="286"/>
      <c r="H194" s="283"/>
      <c r="I194" s="288"/>
      <c r="J194" s="287"/>
      <c r="K194" s="289"/>
      <c r="L194" s="284"/>
      <c r="M194" s="281"/>
      <c r="N194" s="277"/>
      <c r="O194" s="290"/>
      <c r="P194" s="284"/>
      <c r="Q194" s="281"/>
      <c r="R194" s="277"/>
      <c r="S194" s="276"/>
      <c r="T194" s="284"/>
      <c r="U194" s="281"/>
      <c r="V194" s="277"/>
      <c r="W194" s="324"/>
      <c r="X194" s="284"/>
      <c r="Y194" s="281"/>
      <c r="Z194" s="277"/>
    </row>
    <row r="195" spans="1:26" s="265" customFormat="1" ht="13.5" customHeight="1">
      <c r="A195" s="362"/>
      <c r="B195" s="364"/>
      <c r="C195" s="276">
        <v>4</v>
      </c>
      <c r="D195" s="283" t="s">
        <v>193</v>
      </c>
      <c r="E195" s="280"/>
      <c r="F195" s="274" t="s">
        <v>194</v>
      </c>
      <c r="G195" s="286"/>
      <c r="H195" s="283"/>
      <c r="I195" s="288"/>
      <c r="J195" s="287"/>
      <c r="K195" s="289"/>
      <c r="L195" s="284"/>
      <c r="M195" s="281"/>
      <c r="N195" s="277"/>
      <c r="O195" s="290"/>
      <c r="P195" s="284"/>
      <c r="Q195" s="281"/>
      <c r="R195" s="277"/>
      <c r="S195" s="276"/>
      <c r="T195" s="284"/>
      <c r="U195" s="281"/>
      <c r="V195" s="277"/>
      <c r="W195" s="324"/>
      <c r="X195" s="284"/>
      <c r="Y195" s="281"/>
      <c r="Z195" s="277"/>
    </row>
    <row r="196" spans="1:26" s="265" customFormat="1" ht="13.5" customHeight="1">
      <c r="A196" s="362"/>
      <c r="B196" s="364"/>
      <c r="C196" s="276">
        <v>2</v>
      </c>
      <c r="D196" s="283" t="s">
        <v>195</v>
      </c>
      <c r="E196" s="280"/>
      <c r="F196" s="274" t="s">
        <v>179</v>
      </c>
      <c r="G196" s="286"/>
      <c r="H196" s="283"/>
      <c r="I196" s="288"/>
      <c r="J196" s="287"/>
      <c r="K196" s="289"/>
      <c r="L196" s="284"/>
      <c r="M196" s="281"/>
      <c r="N196" s="277"/>
      <c r="O196" s="290"/>
      <c r="P196" s="284"/>
      <c r="Q196" s="281"/>
      <c r="R196" s="277"/>
      <c r="S196" s="276"/>
      <c r="T196" s="284"/>
      <c r="U196" s="281"/>
      <c r="V196" s="277"/>
      <c r="W196" s="324"/>
      <c r="X196" s="284"/>
      <c r="Y196" s="281"/>
      <c r="Z196" s="277"/>
    </row>
    <row r="197" spans="1:26" s="265" customFormat="1" ht="13.5" customHeight="1">
      <c r="A197" s="362"/>
      <c r="B197" s="363" t="s">
        <v>390</v>
      </c>
      <c r="C197" s="273">
        <v>7</v>
      </c>
      <c r="D197" s="283" t="s">
        <v>260</v>
      </c>
      <c r="E197" s="280"/>
      <c r="F197" s="274"/>
      <c r="G197" s="286"/>
      <c r="H197" s="283"/>
      <c r="I197" s="288"/>
      <c r="J197" s="287"/>
      <c r="K197" s="289"/>
      <c r="L197" s="284"/>
      <c r="M197" s="281"/>
      <c r="N197" s="277"/>
      <c r="O197" s="290"/>
      <c r="P197" s="284"/>
      <c r="Q197" s="281"/>
      <c r="R197" s="277"/>
      <c r="S197" s="276"/>
      <c r="T197" s="284"/>
      <c r="U197" s="281"/>
      <c r="V197" s="277"/>
      <c r="W197" s="324"/>
      <c r="X197" s="284"/>
      <c r="Y197" s="281"/>
      <c r="Z197" s="277"/>
    </row>
    <row r="198" spans="1:26" s="265" customFormat="1" ht="13.5" customHeight="1">
      <c r="A198" s="362"/>
      <c r="B198" s="364"/>
      <c r="C198" s="273">
        <v>1</v>
      </c>
      <c r="D198" s="283" t="s">
        <v>261</v>
      </c>
      <c r="E198" s="280"/>
      <c r="F198" s="274"/>
      <c r="G198" s="286"/>
      <c r="H198" s="283"/>
      <c r="I198" s="288"/>
      <c r="J198" s="287"/>
      <c r="K198" s="289"/>
      <c r="L198" s="284"/>
      <c r="M198" s="281"/>
      <c r="N198" s="277"/>
      <c r="O198" s="290"/>
      <c r="P198" s="284"/>
      <c r="Q198" s="281"/>
      <c r="R198" s="277"/>
      <c r="S198" s="276"/>
      <c r="T198" s="284"/>
      <c r="U198" s="281"/>
      <c r="V198" s="277"/>
      <c r="W198" s="324"/>
      <c r="X198" s="284"/>
      <c r="Y198" s="281"/>
      <c r="Z198" s="277"/>
    </row>
    <row r="199" spans="1:26" s="265" customFormat="1" ht="13.5" customHeight="1">
      <c r="A199" s="362"/>
      <c r="B199" s="364"/>
      <c r="C199" s="273">
        <v>8</v>
      </c>
      <c r="D199" s="283" t="s">
        <v>262</v>
      </c>
      <c r="E199" s="280"/>
      <c r="F199" s="274"/>
      <c r="G199" s="286"/>
      <c r="H199" s="283"/>
      <c r="I199" s="288"/>
      <c r="J199" s="287"/>
      <c r="K199" s="289"/>
      <c r="L199" s="284"/>
      <c r="M199" s="281"/>
      <c r="N199" s="277"/>
      <c r="O199" s="290"/>
      <c r="P199" s="284"/>
      <c r="Q199" s="281"/>
      <c r="R199" s="277"/>
      <c r="S199" s="276"/>
      <c r="T199" s="284"/>
      <c r="U199" s="281"/>
      <c r="V199" s="277"/>
      <c r="W199" s="324"/>
      <c r="X199" s="284"/>
      <c r="Y199" s="281"/>
      <c r="Z199" s="277"/>
    </row>
    <row r="200" spans="1:26" s="265" customFormat="1" ht="13.5" customHeight="1">
      <c r="A200" s="362"/>
      <c r="B200" s="363" t="s">
        <v>327</v>
      </c>
      <c r="C200" s="276">
        <v>1</v>
      </c>
      <c r="D200" s="283" t="s">
        <v>197</v>
      </c>
      <c r="E200" s="280"/>
      <c r="F200" s="277"/>
      <c r="G200" s="286"/>
      <c r="H200" s="283"/>
      <c r="I200" s="288"/>
      <c r="J200" s="287"/>
      <c r="K200" s="289"/>
      <c r="L200" s="284"/>
      <c r="M200" s="281"/>
      <c r="N200" s="277"/>
      <c r="O200" s="290"/>
      <c r="P200" s="284"/>
      <c r="Q200" s="281"/>
      <c r="R200" s="277"/>
      <c r="S200" s="276"/>
      <c r="T200" s="284"/>
      <c r="U200" s="281"/>
      <c r="V200" s="277"/>
      <c r="W200" s="324"/>
      <c r="X200" s="284"/>
      <c r="Y200" s="281"/>
      <c r="Z200" s="277"/>
    </row>
    <row r="201" spans="1:26" s="265" customFormat="1" ht="13.5" customHeight="1">
      <c r="A201" s="360"/>
      <c r="B201" s="366" t="s">
        <v>313</v>
      </c>
      <c r="C201" s="353"/>
      <c r="D201" s="337" t="s">
        <v>314</v>
      </c>
      <c r="E201" s="338"/>
      <c r="F201" s="346"/>
      <c r="G201" s="340"/>
      <c r="H201" s="337"/>
      <c r="I201" s="341"/>
      <c r="J201" s="342"/>
      <c r="K201" s="343"/>
      <c r="L201" s="344"/>
      <c r="M201" s="345"/>
      <c r="N201" s="346"/>
      <c r="O201" s="347"/>
      <c r="P201" s="344"/>
      <c r="Q201" s="345"/>
      <c r="R201" s="346"/>
      <c r="S201" s="353"/>
      <c r="T201" s="344"/>
      <c r="U201" s="345"/>
      <c r="V201" s="346"/>
      <c r="W201" s="354"/>
      <c r="X201" s="344"/>
      <c r="Y201" s="345"/>
      <c r="Z201" s="346"/>
    </row>
    <row r="202" spans="1:26" s="265" customFormat="1" ht="13.5" customHeight="1">
      <c r="A202" s="362"/>
      <c r="B202" s="363"/>
      <c r="C202" s="276"/>
      <c r="D202" s="283" t="s">
        <v>315</v>
      </c>
      <c r="E202" s="280"/>
      <c r="F202" s="277"/>
      <c r="G202" s="286"/>
      <c r="H202" s="283"/>
      <c r="I202" s="288"/>
      <c r="J202" s="287"/>
      <c r="K202" s="289"/>
      <c r="L202" s="284"/>
      <c r="M202" s="281"/>
      <c r="N202" s="277"/>
      <c r="O202" s="290"/>
      <c r="P202" s="284"/>
      <c r="Q202" s="281"/>
      <c r="R202" s="277"/>
      <c r="S202" s="276"/>
      <c r="T202" s="284"/>
      <c r="U202" s="281"/>
      <c r="V202" s="277"/>
      <c r="W202" s="324"/>
      <c r="X202" s="284"/>
      <c r="Y202" s="281"/>
      <c r="Z202" s="277"/>
    </row>
    <row r="203" spans="1:26" s="265" customFormat="1" ht="13.5" customHeight="1">
      <c r="A203" s="362"/>
      <c r="B203" s="367" t="s">
        <v>391</v>
      </c>
      <c r="C203" s="276">
        <v>2</v>
      </c>
      <c r="D203" s="285" t="s">
        <v>263</v>
      </c>
      <c r="E203" s="280"/>
      <c r="F203" s="278" t="s">
        <v>335</v>
      </c>
      <c r="G203" s="286">
        <v>1</v>
      </c>
      <c r="H203" s="283" t="s">
        <v>63</v>
      </c>
      <c r="I203" s="288"/>
      <c r="J203" s="287"/>
      <c r="K203" s="289">
        <v>3</v>
      </c>
      <c r="L203" s="283" t="s">
        <v>228</v>
      </c>
      <c r="M203" s="288"/>
      <c r="N203" s="287" t="s">
        <v>229</v>
      </c>
      <c r="O203" s="289"/>
      <c r="P203" s="284"/>
      <c r="Q203" s="281"/>
      <c r="R203" s="277"/>
      <c r="S203" s="276">
        <v>2</v>
      </c>
      <c r="T203" s="283" t="s">
        <v>288</v>
      </c>
      <c r="U203" s="288"/>
      <c r="V203" s="278" t="s">
        <v>336</v>
      </c>
      <c r="W203" s="325">
        <v>1</v>
      </c>
      <c r="X203" s="283" t="s">
        <v>159</v>
      </c>
      <c r="Y203" s="288"/>
      <c r="Z203" s="287"/>
    </row>
    <row r="204" spans="1:26" s="265" customFormat="1" ht="13.5" customHeight="1">
      <c r="A204" s="362"/>
      <c r="B204" s="367"/>
      <c r="C204" s="276">
        <v>2</v>
      </c>
      <c r="D204" s="285" t="s">
        <v>264</v>
      </c>
      <c r="E204" s="280"/>
      <c r="F204" s="278" t="s">
        <v>337</v>
      </c>
      <c r="G204" s="286">
        <v>1</v>
      </c>
      <c r="H204" s="283" t="s">
        <v>64</v>
      </c>
      <c r="I204" s="288"/>
      <c r="J204" s="287"/>
      <c r="K204" s="289"/>
      <c r="L204" s="284"/>
      <c r="M204" s="281"/>
      <c r="N204" s="277"/>
      <c r="O204" s="290"/>
      <c r="P204" s="284"/>
      <c r="Q204" s="281"/>
      <c r="R204" s="277"/>
      <c r="S204" s="276">
        <v>2</v>
      </c>
      <c r="T204" s="283" t="s">
        <v>289</v>
      </c>
      <c r="U204" s="288"/>
      <c r="V204" s="277"/>
      <c r="W204" s="325">
        <v>1</v>
      </c>
      <c r="X204" s="283" t="s">
        <v>630</v>
      </c>
      <c r="Y204" s="282"/>
      <c r="Z204" s="287"/>
    </row>
    <row r="205" spans="1:26" s="265" customFormat="1" ht="13.5" customHeight="1">
      <c r="A205" s="362"/>
      <c r="B205" s="367"/>
      <c r="C205" s="276">
        <v>1</v>
      </c>
      <c r="D205" s="284" t="s">
        <v>265</v>
      </c>
      <c r="E205" s="280"/>
      <c r="F205" s="278" t="s">
        <v>210</v>
      </c>
      <c r="G205" s="286"/>
      <c r="H205" s="283"/>
      <c r="I205" s="288"/>
      <c r="J205" s="287"/>
      <c r="K205" s="289"/>
      <c r="L205" s="284"/>
      <c r="M205" s="281"/>
      <c r="N205" s="277"/>
      <c r="O205" s="290"/>
      <c r="P205" s="284"/>
      <c r="Q205" s="281"/>
      <c r="R205" s="277"/>
      <c r="S205" s="276">
        <v>1</v>
      </c>
      <c r="T205" s="283" t="s">
        <v>290</v>
      </c>
      <c r="U205" s="288"/>
      <c r="V205" s="277"/>
      <c r="W205" s="325"/>
      <c r="X205" s="291"/>
      <c r="Y205" s="288"/>
      <c r="Z205" s="287"/>
    </row>
    <row r="206" spans="1:26" s="265" customFormat="1" ht="13.5" customHeight="1">
      <c r="A206" s="362"/>
      <c r="B206" s="367"/>
      <c r="C206" s="276">
        <v>1</v>
      </c>
      <c r="D206" s="284" t="s">
        <v>266</v>
      </c>
      <c r="E206" s="280"/>
      <c r="F206" s="278" t="s">
        <v>211</v>
      </c>
      <c r="G206" s="286"/>
      <c r="H206" s="283"/>
      <c r="I206" s="288"/>
      <c r="J206" s="287"/>
      <c r="K206" s="289"/>
      <c r="L206" s="284"/>
      <c r="M206" s="281"/>
      <c r="N206" s="277"/>
      <c r="O206" s="290"/>
      <c r="P206" s="284"/>
      <c r="Q206" s="281"/>
      <c r="R206" s="277"/>
      <c r="S206" s="276"/>
      <c r="T206" s="284"/>
      <c r="U206" s="282"/>
      <c r="V206" s="277"/>
      <c r="W206" s="325"/>
      <c r="X206" s="291"/>
      <c r="Y206" s="288"/>
      <c r="Z206" s="287"/>
    </row>
    <row r="207" spans="1:26" s="265" customFormat="1" ht="13.5" customHeight="1">
      <c r="A207" s="362"/>
      <c r="B207" s="367"/>
      <c r="C207" s="276">
        <v>2</v>
      </c>
      <c r="D207" s="285" t="s">
        <v>267</v>
      </c>
      <c r="E207" s="280"/>
      <c r="F207" s="278" t="s">
        <v>338</v>
      </c>
      <c r="G207" s="286"/>
      <c r="H207" s="283"/>
      <c r="I207" s="288"/>
      <c r="J207" s="287"/>
      <c r="K207" s="289"/>
      <c r="L207" s="284"/>
      <c r="M207" s="281"/>
      <c r="N207" s="277"/>
      <c r="O207" s="290"/>
      <c r="P207" s="284"/>
      <c r="Q207" s="281"/>
      <c r="R207" s="277"/>
      <c r="S207" s="276"/>
      <c r="T207" s="284"/>
      <c r="U207" s="282"/>
      <c r="V207" s="277"/>
      <c r="W207" s="325"/>
      <c r="X207" s="291"/>
      <c r="Y207" s="288"/>
      <c r="Z207" s="287"/>
    </row>
    <row r="208" spans="1:26" s="265" customFormat="1" ht="13.5" customHeight="1">
      <c r="A208" s="360"/>
      <c r="B208" s="361" t="s">
        <v>393</v>
      </c>
      <c r="C208" s="353">
        <v>4</v>
      </c>
      <c r="D208" s="344" t="s">
        <v>269</v>
      </c>
      <c r="E208" s="338"/>
      <c r="F208" s="355" t="s">
        <v>268</v>
      </c>
      <c r="G208" s="340"/>
      <c r="H208" s="337"/>
      <c r="I208" s="341"/>
      <c r="J208" s="342"/>
      <c r="K208" s="343"/>
      <c r="L208" s="344"/>
      <c r="M208" s="345"/>
      <c r="N208" s="346"/>
      <c r="O208" s="347"/>
      <c r="P208" s="344"/>
      <c r="Q208" s="345"/>
      <c r="R208" s="346"/>
      <c r="S208" s="353"/>
      <c r="T208" s="344"/>
      <c r="U208" s="356"/>
      <c r="V208" s="346"/>
      <c r="W208" s="357"/>
      <c r="X208" s="352"/>
      <c r="Y208" s="341"/>
      <c r="Z208" s="342"/>
    </row>
    <row r="209" spans="1:26" s="265" customFormat="1" ht="13.5" customHeight="1">
      <c r="A209" s="360"/>
      <c r="B209" s="361" t="s">
        <v>392</v>
      </c>
      <c r="C209" s="353">
        <v>16</v>
      </c>
      <c r="D209" s="337" t="s">
        <v>240</v>
      </c>
      <c r="E209" s="338"/>
      <c r="F209" s="358">
        <v>2650</v>
      </c>
      <c r="G209" s="340">
        <v>4</v>
      </c>
      <c r="H209" s="337" t="s">
        <v>57</v>
      </c>
      <c r="I209" s="341"/>
      <c r="J209" s="342"/>
      <c r="K209" s="343"/>
      <c r="L209" s="337"/>
      <c r="M209" s="341"/>
      <c r="N209" s="342"/>
      <c r="O209" s="343"/>
      <c r="P209" s="344"/>
      <c r="Q209" s="345"/>
      <c r="R209" s="346"/>
      <c r="S209" s="353">
        <v>1</v>
      </c>
      <c r="T209" s="337" t="s">
        <v>147</v>
      </c>
      <c r="U209" s="341"/>
      <c r="V209" s="355" t="s">
        <v>286</v>
      </c>
      <c r="W209" s="357"/>
      <c r="X209" s="352"/>
      <c r="Y209" s="341"/>
      <c r="Z209" s="342"/>
    </row>
    <row r="210" spans="1:26" s="265" customFormat="1" ht="13.5" customHeight="1">
      <c r="A210" s="362"/>
      <c r="B210" s="367"/>
      <c r="C210" s="276">
        <v>185</v>
      </c>
      <c r="D210" s="283" t="s">
        <v>241</v>
      </c>
      <c r="E210" s="280"/>
      <c r="F210" s="279">
        <v>4800</v>
      </c>
      <c r="G210" s="286">
        <v>3</v>
      </c>
      <c r="H210" s="283" t="s">
        <v>58</v>
      </c>
      <c r="I210" s="288"/>
      <c r="J210" s="287"/>
      <c r="K210" s="289">
        <v>1</v>
      </c>
      <c r="L210" s="284" t="s">
        <v>642</v>
      </c>
      <c r="M210" s="281"/>
      <c r="N210" s="277"/>
      <c r="O210" s="290"/>
      <c r="P210" s="284"/>
      <c r="Q210" s="281"/>
      <c r="R210" s="277"/>
      <c r="S210" s="276">
        <v>2</v>
      </c>
      <c r="T210" s="283" t="s">
        <v>285</v>
      </c>
      <c r="U210" s="288"/>
      <c r="V210" s="278" t="s">
        <v>287</v>
      </c>
      <c r="W210" s="325">
        <v>36</v>
      </c>
      <c r="X210" s="291" t="s">
        <v>158</v>
      </c>
      <c r="Y210" s="288"/>
      <c r="Z210" s="287"/>
    </row>
    <row r="211" spans="1:26" s="265" customFormat="1" ht="13.5" customHeight="1">
      <c r="A211" s="362"/>
      <c r="B211" s="367"/>
      <c r="C211" s="276">
        <v>15</v>
      </c>
      <c r="D211" s="283" t="s">
        <v>242</v>
      </c>
      <c r="E211" s="280"/>
      <c r="F211" s="279">
        <v>4380</v>
      </c>
      <c r="G211" s="286">
        <v>3</v>
      </c>
      <c r="H211" s="283" t="s">
        <v>59</v>
      </c>
      <c r="I211" s="288"/>
      <c r="J211" s="287"/>
      <c r="K211" s="289"/>
      <c r="L211" s="284"/>
      <c r="M211" s="281"/>
      <c r="N211" s="277"/>
      <c r="O211" s="290"/>
      <c r="P211" s="284"/>
      <c r="Q211" s="281"/>
      <c r="R211" s="277"/>
      <c r="S211" s="276"/>
      <c r="T211" s="284"/>
      <c r="U211" s="281"/>
      <c r="V211" s="277"/>
      <c r="W211" s="325">
        <v>3</v>
      </c>
      <c r="X211" s="291" t="s">
        <v>631</v>
      </c>
      <c r="Y211" s="288"/>
      <c r="Z211" s="287"/>
    </row>
    <row r="212" spans="1:26" s="265" customFormat="1" ht="13.5" customHeight="1">
      <c r="A212" s="362"/>
      <c r="B212" s="367"/>
      <c r="C212" s="276">
        <v>16</v>
      </c>
      <c r="D212" s="283" t="s">
        <v>243</v>
      </c>
      <c r="E212" s="280"/>
      <c r="F212" s="279">
        <v>7750</v>
      </c>
      <c r="G212" s="286">
        <v>1</v>
      </c>
      <c r="H212" s="283" t="s">
        <v>60</v>
      </c>
      <c r="I212" s="288"/>
      <c r="J212" s="287"/>
      <c r="K212" s="289"/>
      <c r="L212" s="284"/>
      <c r="M212" s="281"/>
      <c r="N212" s="277"/>
      <c r="O212" s="290"/>
      <c r="P212" s="284"/>
      <c r="Q212" s="281"/>
      <c r="R212" s="277"/>
      <c r="S212" s="276"/>
      <c r="T212" s="284"/>
      <c r="U212" s="281"/>
      <c r="V212" s="277"/>
      <c r="W212" s="324">
        <v>1</v>
      </c>
      <c r="X212" s="284" t="s">
        <v>160</v>
      </c>
      <c r="Y212" s="281"/>
      <c r="Z212" s="277"/>
    </row>
    <row r="213" spans="1:26" s="265" customFormat="1" ht="13.5" customHeight="1">
      <c r="A213" s="362"/>
      <c r="B213" s="367"/>
      <c r="C213" s="276">
        <v>14</v>
      </c>
      <c r="D213" s="283" t="s">
        <v>244</v>
      </c>
      <c r="E213" s="280"/>
      <c r="F213" s="279">
        <v>16100</v>
      </c>
      <c r="G213" s="286">
        <v>11</v>
      </c>
      <c r="H213" s="283" t="s">
        <v>61</v>
      </c>
      <c r="I213" s="288"/>
      <c r="J213" s="287"/>
      <c r="K213" s="289"/>
      <c r="L213" s="284"/>
      <c r="M213" s="281"/>
      <c r="N213" s="277"/>
      <c r="O213" s="290"/>
      <c r="P213" s="284"/>
      <c r="Q213" s="281"/>
      <c r="R213" s="277"/>
      <c r="S213" s="276"/>
      <c r="T213" s="284"/>
      <c r="U213" s="281"/>
      <c r="V213" s="277"/>
      <c r="W213" s="324"/>
      <c r="X213" s="284"/>
      <c r="Y213" s="281"/>
      <c r="Z213" s="277"/>
    </row>
    <row r="214" spans="1:26" s="265" customFormat="1" ht="13.5" customHeight="1">
      <c r="A214" s="362"/>
      <c r="B214" s="367"/>
      <c r="C214" s="276">
        <v>4</v>
      </c>
      <c r="D214" s="283" t="s">
        <v>239</v>
      </c>
      <c r="E214" s="280"/>
      <c r="F214" s="279">
        <v>21300</v>
      </c>
      <c r="G214" s="286">
        <v>2</v>
      </c>
      <c r="H214" s="283" t="s">
        <v>62</v>
      </c>
      <c r="I214" s="288"/>
      <c r="J214" s="287"/>
      <c r="K214" s="289"/>
      <c r="L214" s="284"/>
      <c r="M214" s="281"/>
      <c r="N214" s="277"/>
      <c r="O214" s="290"/>
      <c r="P214" s="284"/>
      <c r="Q214" s="281"/>
      <c r="R214" s="277"/>
      <c r="S214" s="276"/>
      <c r="T214" s="284"/>
      <c r="U214" s="281"/>
      <c r="V214" s="277"/>
      <c r="W214" s="324"/>
      <c r="X214" s="284"/>
      <c r="Y214" s="281"/>
      <c r="Z214" s="277"/>
    </row>
    <row r="215" spans="1:26" s="265" customFormat="1" ht="13.5" customHeight="1">
      <c r="A215" s="362"/>
      <c r="B215" s="367"/>
      <c r="C215" s="276">
        <v>6</v>
      </c>
      <c r="D215" s="283" t="s">
        <v>245</v>
      </c>
      <c r="E215" s="280"/>
      <c r="F215" s="279">
        <v>5330</v>
      </c>
      <c r="G215" s="286"/>
      <c r="H215" s="283"/>
      <c r="I215" s="288"/>
      <c r="J215" s="287"/>
      <c r="K215" s="289"/>
      <c r="L215" s="284"/>
      <c r="M215" s="281"/>
      <c r="N215" s="277"/>
      <c r="O215" s="290"/>
      <c r="P215" s="284"/>
      <c r="Q215" s="281"/>
      <c r="R215" s="277"/>
      <c r="S215" s="276"/>
      <c r="T215" s="284"/>
      <c r="U215" s="281"/>
      <c r="V215" s="277"/>
      <c r="W215" s="324"/>
      <c r="X215" s="284"/>
      <c r="Y215" s="281"/>
      <c r="Z215" s="277"/>
    </row>
    <row r="216" spans="1:26" s="265" customFormat="1" ht="13.5" customHeight="1">
      <c r="A216" s="362"/>
      <c r="B216" s="367"/>
      <c r="C216" s="276">
        <v>8</v>
      </c>
      <c r="D216" s="283" t="s">
        <v>246</v>
      </c>
      <c r="E216" s="280"/>
      <c r="F216" s="279">
        <v>6710</v>
      </c>
      <c r="G216" s="286"/>
      <c r="H216" s="283"/>
      <c r="I216" s="288"/>
      <c r="J216" s="287"/>
      <c r="K216" s="289"/>
      <c r="L216" s="284"/>
      <c r="M216" s="281"/>
      <c r="N216" s="277"/>
      <c r="O216" s="290"/>
      <c r="P216" s="284"/>
      <c r="Q216" s="281"/>
      <c r="R216" s="277"/>
      <c r="S216" s="276"/>
      <c r="T216" s="284"/>
      <c r="U216" s="281"/>
      <c r="V216" s="277"/>
      <c r="W216" s="324"/>
      <c r="X216" s="284"/>
      <c r="Y216" s="281"/>
      <c r="Z216" s="277"/>
    </row>
    <row r="217" spans="1:26" s="265" customFormat="1" ht="13.5" customHeight="1">
      <c r="A217" s="362"/>
      <c r="B217" s="367"/>
      <c r="C217" s="276">
        <v>7</v>
      </c>
      <c r="D217" s="283" t="s">
        <v>241</v>
      </c>
      <c r="E217" s="280"/>
      <c r="F217" s="279">
        <v>4800</v>
      </c>
      <c r="G217" s="286"/>
      <c r="H217" s="283"/>
      <c r="I217" s="288"/>
      <c r="J217" s="287"/>
      <c r="K217" s="289"/>
      <c r="L217" s="284"/>
      <c r="M217" s="281"/>
      <c r="N217" s="277"/>
      <c r="O217" s="290"/>
      <c r="P217" s="284"/>
      <c r="Q217" s="281"/>
      <c r="R217" s="277"/>
      <c r="S217" s="276"/>
      <c r="T217" s="284"/>
      <c r="U217" s="281"/>
      <c r="V217" s="277"/>
      <c r="W217" s="324"/>
      <c r="X217" s="284"/>
      <c r="Y217" s="281"/>
      <c r="Z217" s="277"/>
    </row>
    <row r="218" spans="1:26" s="265" customFormat="1" ht="13.5" customHeight="1">
      <c r="A218" s="362"/>
      <c r="B218" s="367"/>
      <c r="C218" s="276">
        <v>2</v>
      </c>
      <c r="D218" s="283" t="s">
        <v>240</v>
      </c>
      <c r="E218" s="280"/>
      <c r="F218" s="279">
        <v>2650</v>
      </c>
      <c r="G218" s="286"/>
      <c r="H218" s="283"/>
      <c r="I218" s="288"/>
      <c r="J218" s="287"/>
      <c r="K218" s="289"/>
      <c r="L218" s="284"/>
      <c r="M218" s="281"/>
      <c r="N218" s="277"/>
      <c r="O218" s="290"/>
      <c r="P218" s="284"/>
      <c r="Q218" s="281"/>
      <c r="R218" s="277"/>
      <c r="S218" s="276"/>
      <c r="T218" s="284"/>
      <c r="U218" s="281"/>
      <c r="V218" s="277"/>
      <c r="W218" s="324"/>
      <c r="X218" s="284"/>
      <c r="Y218" s="281"/>
      <c r="Z218" s="277"/>
    </row>
    <row r="219" spans="1:26" s="265" customFormat="1" ht="13.5" customHeight="1">
      <c r="A219" s="360"/>
      <c r="B219" s="361" t="s">
        <v>394</v>
      </c>
      <c r="C219" s="353"/>
      <c r="D219" s="337"/>
      <c r="E219" s="338"/>
      <c r="F219" s="355"/>
      <c r="G219" s="340"/>
      <c r="H219" s="337"/>
      <c r="I219" s="341"/>
      <c r="J219" s="342"/>
      <c r="K219" s="343"/>
      <c r="L219" s="344"/>
      <c r="M219" s="345"/>
      <c r="N219" s="346"/>
      <c r="O219" s="347"/>
      <c r="P219" s="344"/>
      <c r="Q219" s="345"/>
      <c r="R219" s="346"/>
      <c r="S219" s="353"/>
      <c r="T219" s="344"/>
      <c r="U219" s="345"/>
      <c r="V219" s="346"/>
      <c r="W219" s="357"/>
      <c r="X219" s="352"/>
      <c r="Y219" s="341"/>
      <c r="Z219" s="342"/>
    </row>
    <row r="220" spans="1:26" s="265" customFormat="1" ht="13.5" customHeight="1">
      <c r="A220" s="362"/>
      <c r="B220" s="367"/>
      <c r="C220" s="276">
        <v>2</v>
      </c>
      <c r="D220" s="283" t="s">
        <v>270</v>
      </c>
      <c r="E220" s="280"/>
      <c r="F220" s="278"/>
      <c r="G220" s="286">
        <v>1</v>
      </c>
      <c r="H220" s="283" t="s">
        <v>55</v>
      </c>
      <c r="I220" s="288"/>
      <c r="J220" s="287"/>
      <c r="K220" s="289">
        <v>2</v>
      </c>
      <c r="L220" s="284"/>
      <c r="M220" s="281"/>
      <c r="N220" s="277"/>
      <c r="O220" s="290"/>
      <c r="P220" s="284"/>
      <c r="Q220" s="281"/>
      <c r="R220" s="277"/>
      <c r="S220" s="276"/>
      <c r="T220" s="284"/>
      <c r="U220" s="281"/>
      <c r="V220" s="277"/>
      <c r="W220" s="324">
        <v>1</v>
      </c>
      <c r="X220" s="284" t="s">
        <v>632</v>
      </c>
      <c r="Y220" s="281"/>
      <c r="Z220" s="277"/>
    </row>
    <row r="221" spans="1:26" s="265" customFormat="1" ht="13.5" customHeight="1">
      <c r="A221" s="362"/>
      <c r="B221" s="367"/>
      <c r="C221" s="276">
        <v>2</v>
      </c>
      <c r="D221" s="283" t="s">
        <v>271</v>
      </c>
      <c r="E221" s="280"/>
      <c r="F221" s="278"/>
      <c r="G221" s="286">
        <v>1</v>
      </c>
      <c r="H221" s="283" t="s">
        <v>56</v>
      </c>
      <c r="I221" s="288"/>
      <c r="J221" s="287"/>
      <c r="K221" s="289"/>
      <c r="L221" s="284"/>
      <c r="M221" s="281"/>
      <c r="N221" s="277"/>
      <c r="O221" s="290"/>
      <c r="P221" s="284"/>
      <c r="Q221" s="281"/>
      <c r="R221" s="277"/>
      <c r="S221" s="276"/>
      <c r="T221" s="284"/>
      <c r="U221" s="281"/>
      <c r="V221" s="277"/>
      <c r="W221" s="324">
        <v>1</v>
      </c>
      <c r="X221" s="284" t="s">
        <v>633</v>
      </c>
      <c r="Y221" s="281"/>
      <c r="Z221" s="277"/>
    </row>
    <row r="222" spans="1:26" s="265" customFormat="1" ht="13.5" customHeight="1">
      <c r="A222" s="362"/>
      <c r="B222" s="367"/>
      <c r="C222" s="276">
        <v>1</v>
      </c>
      <c r="D222" s="283" t="s">
        <v>662</v>
      </c>
      <c r="E222" s="280"/>
      <c r="F222" s="278"/>
      <c r="G222" s="286"/>
      <c r="H222" s="283"/>
      <c r="I222" s="288"/>
      <c r="J222" s="287"/>
      <c r="K222" s="289"/>
      <c r="L222" s="284"/>
      <c r="M222" s="281"/>
      <c r="N222" s="277"/>
      <c r="O222" s="290"/>
      <c r="P222" s="284"/>
      <c r="Q222" s="281"/>
      <c r="R222" s="277"/>
      <c r="S222" s="276"/>
      <c r="T222" s="284"/>
      <c r="U222" s="281"/>
      <c r="V222" s="277"/>
      <c r="W222" s="324">
        <v>1</v>
      </c>
      <c r="X222" s="284" t="s">
        <v>634</v>
      </c>
      <c r="Y222" s="281"/>
      <c r="Z222" s="277"/>
    </row>
    <row r="223" spans="1:26" s="265" customFormat="1" ht="13.5" customHeight="1">
      <c r="A223" s="360"/>
      <c r="B223" s="361" t="s">
        <v>395</v>
      </c>
      <c r="C223" s="353"/>
      <c r="D223" s="344"/>
      <c r="E223" s="345"/>
      <c r="F223" s="346"/>
      <c r="G223" s="340"/>
      <c r="H223" s="337"/>
      <c r="I223" s="341"/>
      <c r="J223" s="342"/>
      <c r="K223" s="343"/>
      <c r="L223" s="344"/>
      <c r="M223" s="345"/>
      <c r="N223" s="346"/>
      <c r="O223" s="347"/>
      <c r="P223" s="344"/>
      <c r="Q223" s="345"/>
      <c r="R223" s="346"/>
      <c r="S223" s="353"/>
      <c r="T223" s="344"/>
      <c r="U223" s="345"/>
      <c r="V223" s="346"/>
      <c r="W223" s="354"/>
      <c r="X223" s="344"/>
      <c r="Y223" s="345"/>
      <c r="Z223" s="346"/>
    </row>
    <row r="224" spans="1:26" s="265" customFormat="1" ht="13.5" customHeight="1">
      <c r="A224" s="362"/>
      <c r="B224" s="367"/>
      <c r="C224" s="276"/>
      <c r="D224" s="284"/>
      <c r="E224" s="281"/>
      <c r="F224" s="277"/>
      <c r="G224" s="286">
        <v>134</v>
      </c>
      <c r="H224" s="283" t="s">
        <v>53</v>
      </c>
      <c r="I224" s="288"/>
      <c r="J224" s="287"/>
      <c r="K224" s="289"/>
      <c r="L224" s="284"/>
      <c r="M224" s="281"/>
      <c r="N224" s="277"/>
      <c r="O224" s="290"/>
      <c r="P224" s="284"/>
      <c r="Q224" s="281"/>
      <c r="R224" s="277"/>
      <c r="S224" s="276"/>
      <c r="T224" s="284"/>
      <c r="U224" s="281"/>
      <c r="V224" s="277"/>
      <c r="W224" s="324"/>
      <c r="X224" s="284"/>
      <c r="Y224" s="281"/>
      <c r="Z224" s="277"/>
    </row>
    <row r="225" spans="1:26" s="265" customFormat="1" ht="13.5" customHeight="1">
      <c r="A225" s="362"/>
      <c r="B225" s="367"/>
      <c r="C225" s="276"/>
      <c r="D225" s="284"/>
      <c r="E225" s="281"/>
      <c r="F225" s="277"/>
      <c r="G225" s="286">
        <v>115</v>
      </c>
      <c r="H225" s="283" t="s">
        <v>54</v>
      </c>
      <c r="I225" s="288"/>
      <c r="J225" s="287"/>
      <c r="K225" s="289"/>
      <c r="L225" s="284"/>
      <c r="M225" s="281"/>
      <c r="N225" s="277"/>
      <c r="O225" s="290"/>
      <c r="P225" s="284"/>
      <c r="Q225" s="281"/>
      <c r="R225" s="277"/>
      <c r="S225" s="276"/>
      <c r="T225" s="284"/>
      <c r="U225" s="281"/>
      <c r="V225" s="277"/>
      <c r="W225" s="324"/>
      <c r="X225" s="284"/>
      <c r="Y225" s="281"/>
      <c r="Z225" s="277"/>
    </row>
    <row r="226" spans="1:26" s="265" customFormat="1" ht="13.5" customHeight="1">
      <c r="A226" s="360"/>
      <c r="B226" s="361" t="s">
        <v>396</v>
      </c>
      <c r="C226" s="353"/>
      <c r="D226" s="337"/>
      <c r="E226" s="356"/>
      <c r="F226" s="346"/>
      <c r="G226" s="340"/>
      <c r="H226" s="337"/>
      <c r="I226" s="341"/>
      <c r="J226" s="342"/>
      <c r="K226" s="343"/>
      <c r="L226" s="337"/>
      <c r="M226" s="341"/>
      <c r="N226" s="342"/>
      <c r="O226" s="343"/>
      <c r="P226" s="344"/>
      <c r="Q226" s="345"/>
      <c r="R226" s="346"/>
      <c r="S226" s="353"/>
      <c r="T226" s="344"/>
      <c r="U226" s="345"/>
      <c r="V226" s="346"/>
      <c r="W226" s="357"/>
      <c r="X226" s="344"/>
      <c r="Y226" s="345"/>
      <c r="Z226" s="346"/>
    </row>
    <row r="227" spans="1:26" s="265" customFormat="1" ht="13.5" customHeight="1">
      <c r="A227" s="362"/>
      <c r="B227" s="367"/>
      <c r="C227" s="276">
        <v>2</v>
      </c>
      <c r="D227" s="283" t="s">
        <v>212</v>
      </c>
      <c r="E227" s="282"/>
      <c r="F227" s="277" t="s">
        <v>403</v>
      </c>
      <c r="G227" s="286">
        <v>111</v>
      </c>
      <c r="H227" s="283" t="s">
        <v>65</v>
      </c>
      <c r="I227" s="288"/>
      <c r="J227" s="287"/>
      <c r="K227" s="289">
        <v>1</v>
      </c>
      <c r="L227" s="283" t="s">
        <v>123</v>
      </c>
      <c r="M227" s="288"/>
      <c r="N227" s="287"/>
      <c r="O227" s="289"/>
      <c r="P227" s="284"/>
      <c r="Q227" s="281"/>
      <c r="R227" s="277"/>
      <c r="S227" s="276"/>
      <c r="T227" s="284"/>
      <c r="U227" s="281"/>
      <c r="V227" s="277"/>
      <c r="W227" s="324">
        <v>1</v>
      </c>
      <c r="X227" s="284" t="s">
        <v>308</v>
      </c>
      <c r="Y227" s="281"/>
      <c r="Z227" s="277"/>
    </row>
    <row r="228" spans="1:26" s="265" customFormat="1" ht="13.5" customHeight="1">
      <c r="A228" s="362"/>
      <c r="B228" s="367"/>
      <c r="C228" s="276">
        <v>4</v>
      </c>
      <c r="D228" s="283" t="s">
        <v>213</v>
      </c>
      <c r="E228" s="282"/>
      <c r="F228" s="277" t="s">
        <v>403</v>
      </c>
      <c r="G228" s="286"/>
      <c r="H228" s="283"/>
      <c r="I228" s="288"/>
      <c r="J228" s="287"/>
      <c r="K228" s="289">
        <v>1</v>
      </c>
      <c r="L228" s="283" t="s">
        <v>643</v>
      </c>
      <c r="M228" s="288"/>
      <c r="N228" s="287"/>
      <c r="O228" s="289"/>
      <c r="P228" s="284"/>
      <c r="Q228" s="281"/>
      <c r="R228" s="277"/>
      <c r="S228" s="276"/>
      <c r="T228" s="284"/>
      <c r="U228" s="281"/>
      <c r="V228" s="277"/>
      <c r="W228" s="324"/>
      <c r="X228" s="284"/>
      <c r="Y228" s="281"/>
      <c r="Z228" s="277"/>
    </row>
    <row r="229" spans="1:26" s="265" customFormat="1" ht="13.5" customHeight="1">
      <c r="A229" s="362"/>
      <c r="B229" s="367"/>
      <c r="C229" s="276">
        <v>1</v>
      </c>
      <c r="D229" s="283" t="s">
        <v>215</v>
      </c>
      <c r="E229" s="282"/>
      <c r="F229" s="277"/>
      <c r="G229" s="286"/>
      <c r="H229" s="283"/>
      <c r="I229" s="288"/>
      <c r="J229" s="287"/>
      <c r="K229" s="289">
        <v>1</v>
      </c>
      <c r="L229" s="283" t="s">
        <v>644</v>
      </c>
      <c r="M229" s="288"/>
      <c r="N229" s="287"/>
      <c r="O229" s="289"/>
      <c r="P229" s="284"/>
      <c r="Q229" s="281"/>
      <c r="R229" s="277"/>
      <c r="S229" s="276"/>
      <c r="T229" s="284"/>
      <c r="U229" s="281"/>
      <c r="V229" s="277"/>
      <c r="W229" s="324"/>
      <c r="X229" s="284"/>
      <c r="Y229" s="281"/>
      <c r="Z229" s="277"/>
    </row>
    <row r="230" spans="1:26" s="265" customFormat="1" ht="13.5" customHeight="1">
      <c r="A230" s="362"/>
      <c r="B230" s="367"/>
      <c r="C230" s="276">
        <v>1</v>
      </c>
      <c r="D230" s="283" t="s">
        <v>214</v>
      </c>
      <c r="E230" s="282"/>
      <c r="F230" s="277"/>
      <c r="G230" s="286"/>
      <c r="H230" s="283"/>
      <c r="I230" s="288"/>
      <c r="J230" s="287"/>
      <c r="K230" s="289"/>
      <c r="L230" s="283"/>
      <c r="M230" s="288"/>
      <c r="N230" s="287"/>
      <c r="O230" s="289"/>
      <c r="P230" s="284"/>
      <c r="Q230" s="281"/>
      <c r="R230" s="277"/>
      <c r="S230" s="276"/>
      <c r="T230" s="284"/>
      <c r="U230" s="281"/>
      <c r="V230" s="277"/>
      <c r="W230" s="324"/>
      <c r="X230" s="284"/>
      <c r="Y230" s="281"/>
      <c r="Z230" s="277"/>
    </row>
    <row r="231" spans="1:26" s="265" customFormat="1" ht="13.5" customHeight="1">
      <c r="A231" s="362"/>
      <c r="B231" s="367"/>
      <c r="C231" s="276">
        <v>3</v>
      </c>
      <c r="D231" s="283" t="s">
        <v>216</v>
      </c>
      <c r="E231" s="282"/>
      <c r="F231" s="277"/>
      <c r="G231" s="286">
        <v>17</v>
      </c>
      <c r="H231" s="283" t="s">
        <v>66</v>
      </c>
      <c r="I231" s="288"/>
      <c r="J231" s="287"/>
      <c r="K231" s="289"/>
      <c r="L231" s="284"/>
      <c r="M231" s="281"/>
      <c r="N231" s="277"/>
      <c r="O231" s="290"/>
      <c r="P231" s="284"/>
      <c r="Q231" s="281"/>
      <c r="R231" s="277"/>
      <c r="S231" s="276"/>
      <c r="T231" s="284"/>
      <c r="U231" s="281"/>
      <c r="V231" s="277"/>
      <c r="W231" s="324"/>
      <c r="X231" s="284"/>
      <c r="Y231" s="281"/>
      <c r="Z231" s="277"/>
    </row>
    <row r="232" spans="1:26" s="265" customFormat="1" ht="13.5" customHeight="1">
      <c r="A232" s="362"/>
      <c r="B232" s="367"/>
      <c r="C232" s="276">
        <v>6</v>
      </c>
      <c r="D232" s="284" t="s">
        <v>400</v>
      </c>
      <c r="E232" s="282"/>
      <c r="F232" s="277"/>
      <c r="G232" s="286"/>
      <c r="H232" s="283"/>
      <c r="I232" s="288"/>
      <c r="J232" s="287"/>
      <c r="K232" s="289"/>
      <c r="L232" s="284"/>
      <c r="M232" s="281"/>
      <c r="N232" s="277"/>
      <c r="O232" s="290"/>
      <c r="P232" s="284"/>
      <c r="Q232" s="281"/>
      <c r="R232" s="277"/>
      <c r="S232" s="276"/>
      <c r="T232" s="284"/>
      <c r="U232" s="281"/>
      <c r="V232" s="277"/>
      <c r="W232" s="324"/>
      <c r="X232" s="284"/>
      <c r="Y232" s="281"/>
      <c r="Z232" s="277"/>
    </row>
    <row r="233" spans="1:26" s="265" customFormat="1" ht="13.5" customHeight="1">
      <c r="A233" s="362"/>
      <c r="B233" s="368" t="s">
        <v>69</v>
      </c>
      <c r="C233" s="276"/>
      <c r="D233" s="284"/>
      <c r="E233" s="281"/>
      <c r="F233" s="277"/>
      <c r="G233" s="286">
        <v>1</v>
      </c>
      <c r="H233" s="283" t="s">
        <v>67</v>
      </c>
      <c r="I233" s="288"/>
      <c r="J233" s="287"/>
      <c r="K233" s="289"/>
      <c r="L233" s="284"/>
      <c r="M233" s="281"/>
      <c r="N233" s="277"/>
      <c r="O233" s="290"/>
      <c r="P233" s="284"/>
      <c r="Q233" s="281"/>
      <c r="R233" s="277"/>
      <c r="S233" s="276"/>
      <c r="T233" s="284"/>
      <c r="U233" s="281"/>
      <c r="V233" s="277"/>
      <c r="W233" s="324"/>
      <c r="X233" s="284"/>
      <c r="Y233" s="281"/>
      <c r="Z233" s="277"/>
    </row>
    <row r="234" spans="1:26" s="265" customFormat="1" ht="13.5" customHeight="1">
      <c r="A234" s="362"/>
      <c r="B234" s="368" t="s">
        <v>28</v>
      </c>
      <c r="C234" s="276"/>
      <c r="D234" s="284"/>
      <c r="E234" s="281"/>
      <c r="F234" s="277"/>
      <c r="G234" s="286">
        <v>1</v>
      </c>
      <c r="H234" s="283" t="s">
        <v>68</v>
      </c>
      <c r="I234" s="288"/>
      <c r="J234" s="287"/>
      <c r="K234" s="289"/>
      <c r="L234" s="284"/>
      <c r="M234" s="281"/>
      <c r="N234" s="277"/>
      <c r="O234" s="290"/>
      <c r="P234" s="284"/>
      <c r="Q234" s="281"/>
      <c r="R234" s="277"/>
      <c r="S234" s="276"/>
      <c r="T234" s="284"/>
      <c r="U234" s="281"/>
      <c r="V234" s="277"/>
      <c r="W234" s="324">
        <v>2</v>
      </c>
      <c r="X234" s="284" t="s">
        <v>635</v>
      </c>
      <c r="Y234" s="281"/>
      <c r="Z234" s="277"/>
    </row>
    <row r="235" spans="1:26" s="377" customFormat="1" ht="13.5" customHeight="1" thickBot="1">
      <c r="A235" s="369"/>
      <c r="B235" s="370" t="s">
        <v>397</v>
      </c>
      <c r="C235" s="371">
        <v>1</v>
      </c>
      <c r="D235" s="372" t="s">
        <v>404</v>
      </c>
      <c r="E235" s="373"/>
      <c r="F235" s="374"/>
      <c r="G235" s="371"/>
      <c r="H235" s="372"/>
      <c r="I235" s="373"/>
      <c r="J235" s="374"/>
      <c r="K235" s="375"/>
      <c r="L235" s="372"/>
      <c r="M235" s="373"/>
      <c r="N235" s="374"/>
      <c r="O235" s="375"/>
      <c r="P235" s="372"/>
      <c r="Q235" s="373"/>
      <c r="R235" s="374"/>
      <c r="S235" s="371"/>
      <c r="T235" s="372"/>
      <c r="U235" s="373"/>
      <c r="V235" s="374"/>
      <c r="W235" s="376"/>
      <c r="X235" s="372"/>
      <c r="Y235" s="373"/>
      <c r="Z235" s="374"/>
    </row>
    <row r="236" spans="1:26" s="387" customFormat="1" ht="13.5" customHeight="1">
      <c r="A236" s="427" t="s">
        <v>417</v>
      </c>
      <c r="B236" s="428"/>
      <c r="C236" s="429"/>
      <c r="D236" s="430"/>
      <c r="E236" s="431"/>
      <c r="F236" s="432"/>
      <c r="G236" s="433"/>
      <c r="H236" s="430"/>
      <c r="I236" s="431"/>
      <c r="J236" s="432"/>
      <c r="K236" s="433"/>
      <c r="L236" s="430"/>
      <c r="M236" s="431"/>
      <c r="N236" s="432"/>
      <c r="O236" s="433"/>
      <c r="P236" s="430"/>
      <c r="Q236" s="431"/>
      <c r="R236" s="432"/>
      <c r="S236" s="429"/>
      <c r="T236" s="430"/>
      <c r="U236" s="431"/>
      <c r="V236" s="432"/>
      <c r="W236" s="434"/>
      <c r="X236" s="430"/>
      <c r="Y236" s="431"/>
      <c r="Z236" s="432"/>
    </row>
    <row r="237" spans="1:26" s="387" customFormat="1" ht="13.5" customHeight="1">
      <c r="A237" s="416"/>
      <c r="B237" s="417" t="s">
        <v>418</v>
      </c>
      <c r="C237" s="418"/>
      <c r="D237" s="419"/>
      <c r="E237" s="420"/>
      <c r="F237" s="421"/>
      <c r="G237" s="422"/>
      <c r="H237" s="419"/>
      <c r="I237" s="420"/>
      <c r="J237" s="421"/>
      <c r="K237" s="422"/>
      <c r="L237" s="419"/>
      <c r="M237" s="420"/>
      <c r="N237" s="421"/>
      <c r="O237" s="422"/>
      <c r="P237" s="419"/>
      <c r="Q237" s="420"/>
      <c r="R237" s="421"/>
      <c r="S237" s="418"/>
      <c r="T237" s="419"/>
      <c r="U237" s="420"/>
      <c r="V237" s="421"/>
      <c r="W237" s="423"/>
      <c r="X237" s="419"/>
      <c r="Y237" s="420"/>
      <c r="Z237" s="421"/>
    </row>
    <row r="238" spans="1:26" s="387" customFormat="1" ht="13.5" customHeight="1">
      <c r="A238" s="388"/>
      <c r="B238" s="390" t="s">
        <v>379</v>
      </c>
      <c r="C238" s="400">
        <v>2</v>
      </c>
      <c r="D238" s="402" t="s">
        <v>225</v>
      </c>
      <c r="E238" s="398"/>
      <c r="F238" s="393"/>
      <c r="G238" s="404">
        <v>1</v>
      </c>
      <c r="H238" s="402" t="s">
        <v>652</v>
      </c>
      <c r="I238" s="405"/>
      <c r="J238" s="403"/>
      <c r="K238" s="404">
        <v>1</v>
      </c>
      <c r="L238" s="402" t="s">
        <v>119</v>
      </c>
      <c r="M238" s="405"/>
      <c r="N238" s="403"/>
      <c r="O238" s="404">
        <v>1</v>
      </c>
      <c r="P238" s="402" t="s">
        <v>145</v>
      </c>
      <c r="Q238" s="405"/>
      <c r="R238" s="403"/>
      <c r="S238" s="392" t="s">
        <v>12</v>
      </c>
      <c r="T238" s="395" t="s">
        <v>300</v>
      </c>
      <c r="U238" s="397"/>
      <c r="V238" s="393"/>
      <c r="W238" s="406">
        <v>1</v>
      </c>
      <c r="X238" s="402" t="s">
        <v>656</v>
      </c>
      <c r="Y238" s="405"/>
      <c r="Z238" s="403"/>
    </row>
    <row r="239" spans="1:26" s="387" customFormat="1" ht="13.5" customHeight="1">
      <c r="A239" s="388"/>
      <c r="B239" s="390" t="s">
        <v>106</v>
      </c>
      <c r="C239" s="400">
        <v>517</v>
      </c>
      <c r="D239" s="402" t="s">
        <v>405</v>
      </c>
      <c r="E239" s="398"/>
      <c r="F239" s="393"/>
      <c r="G239" s="404">
        <v>225</v>
      </c>
      <c r="H239" s="402" t="s">
        <v>106</v>
      </c>
      <c r="I239" s="405"/>
      <c r="J239" s="403"/>
      <c r="K239" s="404">
        <v>17</v>
      </c>
      <c r="L239" s="402" t="s">
        <v>140</v>
      </c>
      <c r="M239" s="405"/>
      <c r="N239" s="403"/>
      <c r="O239" s="404">
        <v>8</v>
      </c>
      <c r="P239" s="402" t="s">
        <v>140</v>
      </c>
      <c r="Q239" s="405"/>
      <c r="R239" s="403"/>
      <c r="S239" s="404"/>
      <c r="T239" s="395"/>
      <c r="U239" s="397"/>
      <c r="V239" s="393"/>
      <c r="W239" s="406">
        <v>37</v>
      </c>
      <c r="X239" s="402" t="s">
        <v>140</v>
      </c>
      <c r="Y239" s="405"/>
      <c r="Z239" s="403"/>
    </row>
    <row r="240" spans="1:26" s="387" customFormat="1" ht="13.5" customHeight="1">
      <c r="A240" s="388"/>
      <c r="B240" s="390" t="s">
        <v>419</v>
      </c>
      <c r="C240" s="400">
        <v>33</v>
      </c>
      <c r="D240" s="402" t="s">
        <v>406</v>
      </c>
      <c r="E240" s="398"/>
      <c r="F240" s="393"/>
      <c r="G240" s="404">
        <v>25</v>
      </c>
      <c r="H240" s="402" t="s">
        <v>107</v>
      </c>
      <c r="I240" s="405"/>
      <c r="J240" s="403"/>
      <c r="K240" s="400"/>
      <c r="L240" s="395"/>
      <c r="M240" s="397"/>
      <c r="N240" s="393"/>
      <c r="O240" s="400"/>
      <c r="P240" s="395"/>
      <c r="Q240" s="397"/>
      <c r="R240" s="393"/>
      <c r="S240" s="400"/>
      <c r="T240" s="395"/>
      <c r="U240" s="397"/>
      <c r="V240" s="393"/>
      <c r="W240" s="392"/>
      <c r="X240" s="395"/>
      <c r="Y240" s="397"/>
      <c r="Z240" s="393"/>
    </row>
    <row r="241" spans="1:26" s="387" customFormat="1" ht="13.5" customHeight="1">
      <c r="A241" s="388"/>
      <c r="B241" s="390" t="s">
        <v>420</v>
      </c>
      <c r="C241" s="400">
        <v>39</v>
      </c>
      <c r="D241" s="402" t="s">
        <v>227</v>
      </c>
      <c r="E241" s="398"/>
      <c r="F241" s="393"/>
      <c r="G241" s="404">
        <v>39</v>
      </c>
      <c r="H241" s="402" t="s">
        <v>108</v>
      </c>
      <c r="I241" s="405"/>
      <c r="J241" s="403"/>
      <c r="K241" s="404">
        <v>4</v>
      </c>
      <c r="L241" s="402" t="s">
        <v>108</v>
      </c>
      <c r="M241" s="405"/>
      <c r="N241" s="403"/>
      <c r="O241" s="404">
        <v>1</v>
      </c>
      <c r="P241" s="402" t="s">
        <v>108</v>
      </c>
      <c r="Q241" s="405"/>
      <c r="R241" s="403"/>
      <c r="S241" s="404"/>
      <c r="T241" s="395"/>
      <c r="U241" s="397"/>
      <c r="V241" s="393"/>
      <c r="W241" s="392"/>
      <c r="X241" s="395"/>
      <c r="Y241" s="397"/>
      <c r="Z241" s="393"/>
    </row>
    <row r="242" spans="1:26" s="387" customFormat="1" ht="13.5" customHeight="1">
      <c r="A242" s="388"/>
      <c r="B242" s="390" t="s">
        <v>109</v>
      </c>
      <c r="C242" s="400">
        <f>39+6</f>
        <v>45</v>
      </c>
      <c r="D242" s="402" t="s">
        <v>226</v>
      </c>
      <c r="E242" s="398"/>
      <c r="F242" s="393"/>
      <c r="G242" s="404">
        <v>33</v>
      </c>
      <c r="H242" s="402" t="s">
        <v>109</v>
      </c>
      <c r="I242" s="405"/>
      <c r="J242" s="403"/>
      <c r="K242" s="400"/>
      <c r="L242" s="395"/>
      <c r="M242" s="397"/>
      <c r="N242" s="393"/>
      <c r="O242" s="404">
        <v>1</v>
      </c>
      <c r="P242" s="402" t="s">
        <v>109</v>
      </c>
      <c r="Q242" s="405"/>
      <c r="R242" s="403"/>
      <c r="S242" s="404"/>
      <c r="T242" s="395"/>
      <c r="U242" s="397"/>
      <c r="V242" s="393"/>
      <c r="W242" s="392"/>
      <c r="X242" s="395"/>
      <c r="Y242" s="397"/>
      <c r="Z242" s="393"/>
    </row>
    <row r="243" spans="1:26" s="387" customFormat="1" ht="13.5" customHeight="1">
      <c r="A243" s="388"/>
      <c r="B243" s="390" t="s">
        <v>421</v>
      </c>
      <c r="C243" s="400">
        <v>30</v>
      </c>
      <c r="D243" s="395" t="s">
        <v>409</v>
      </c>
      <c r="E243" s="397"/>
      <c r="F243" s="393"/>
      <c r="G243" s="400"/>
      <c r="H243" s="395"/>
      <c r="I243" s="397"/>
      <c r="J243" s="393"/>
      <c r="K243" s="400"/>
      <c r="L243" s="395"/>
      <c r="M243" s="397"/>
      <c r="N243" s="393"/>
      <c r="O243" s="400"/>
      <c r="P243" s="395"/>
      <c r="Q243" s="397"/>
      <c r="R243" s="393"/>
      <c r="S243" s="400"/>
      <c r="T243" s="395"/>
      <c r="U243" s="397"/>
      <c r="V243" s="393"/>
      <c r="W243" s="392"/>
      <c r="X243" s="395"/>
      <c r="Y243" s="397"/>
      <c r="Z243" s="393"/>
    </row>
    <row r="244" spans="1:26" s="387" customFormat="1" ht="13.5" customHeight="1">
      <c r="A244" s="388"/>
      <c r="B244" s="390" t="s">
        <v>113</v>
      </c>
      <c r="C244" s="400"/>
      <c r="D244" s="395"/>
      <c r="E244" s="397"/>
      <c r="F244" s="393"/>
      <c r="G244" s="404">
        <v>3</v>
      </c>
      <c r="H244" s="402" t="s">
        <v>112</v>
      </c>
      <c r="I244" s="405"/>
      <c r="J244" s="403"/>
      <c r="K244" s="400"/>
      <c r="L244" s="395"/>
      <c r="M244" s="397"/>
      <c r="N244" s="393"/>
      <c r="O244" s="400"/>
      <c r="P244" s="395"/>
      <c r="Q244" s="397"/>
      <c r="R244" s="393"/>
      <c r="S244" s="400"/>
      <c r="T244" s="395"/>
      <c r="U244" s="397"/>
      <c r="V244" s="393"/>
      <c r="W244" s="392"/>
      <c r="X244" s="395"/>
      <c r="Y244" s="397"/>
      <c r="Z244" s="393"/>
    </row>
    <row r="245" spans="1:26" s="387" customFormat="1" ht="13.5" customHeight="1">
      <c r="A245" s="416"/>
      <c r="B245" s="424" t="s">
        <v>423</v>
      </c>
      <c r="C245" s="418"/>
      <c r="D245" s="419"/>
      <c r="E245" s="420"/>
      <c r="F245" s="421"/>
      <c r="G245" s="418"/>
      <c r="H245" s="419"/>
      <c r="I245" s="420"/>
      <c r="J245" s="421"/>
      <c r="K245" s="418"/>
      <c r="L245" s="419"/>
      <c r="M245" s="420"/>
      <c r="N245" s="421"/>
      <c r="O245" s="418"/>
      <c r="P245" s="419"/>
      <c r="Q245" s="420"/>
      <c r="R245" s="421"/>
      <c r="S245" s="418"/>
      <c r="T245" s="419"/>
      <c r="U245" s="420"/>
      <c r="V245" s="421"/>
      <c r="W245" s="422"/>
      <c r="X245" s="419"/>
      <c r="Y245" s="420"/>
      <c r="Z245" s="421"/>
    </row>
    <row r="246" spans="1:26" s="387" customFormat="1" ht="13.5" customHeight="1">
      <c r="A246" s="388"/>
      <c r="B246" s="390" t="s">
        <v>422</v>
      </c>
      <c r="C246" s="401">
        <v>1</v>
      </c>
      <c r="D246" s="396" t="s">
        <v>248</v>
      </c>
      <c r="E246" s="399"/>
      <c r="F246" s="394" t="s">
        <v>436</v>
      </c>
      <c r="G246" s="400"/>
      <c r="H246" s="395"/>
      <c r="I246" s="397"/>
      <c r="J246" s="393"/>
      <c r="K246" s="400"/>
      <c r="L246" s="395"/>
      <c r="M246" s="397"/>
      <c r="N246" s="393"/>
      <c r="O246" s="400"/>
      <c r="P246" s="395"/>
      <c r="Q246" s="397"/>
      <c r="R246" s="393"/>
      <c r="S246" s="400"/>
      <c r="T246" s="395"/>
      <c r="U246" s="397"/>
      <c r="V246" s="393"/>
      <c r="W246" s="392"/>
      <c r="X246" s="395"/>
      <c r="Y246" s="397"/>
      <c r="Z246" s="393"/>
    </row>
    <row r="247" spans="1:26" s="387" customFormat="1" ht="13.5" customHeight="1">
      <c r="A247" s="388"/>
      <c r="B247" s="391" t="s">
        <v>1</v>
      </c>
      <c r="C247" s="401">
        <v>1</v>
      </c>
      <c r="D247" s="396" t="s">
        <v>330</v>
      </c>
      <c r="E247" s="399"/>
      <c r="F247" s="394"/>
      <c r="G247" s="400"/>
      <c r="H247" s="395"/>
      <c r="I247" s="397"/>
      <c r="J247" s="393"/>
      <c r="K247" s="400"/>
      <c r="L247" s="395"/>
      <c r="M247" s="397"/>
      <c r="N247" s="393"/>
      <c r="O247" s="400"/>
      <c r="P247" s="395"/>
      <c r="Q247" s="397"/>
      <c r="R247" s="393"/>
      <c r="S247" s="400"/>
      <c r="T247" s="395"/>
      <c r="U247" s="397"/>
      <c r="V247" s="393"/>
      <c r="W247" s="392"/>
      <c r="X247" s="395"/>
      <c r="Y247" s="397"/>
      <c r="Z247" s="393"/>
    </row>
    <row r="248" spans="1:26" s="387" customFormat="1" ht="13.5" customHeight="1">
      <c r="A248" s="388"/>
      <c r="B248" s="390" t="s">
        <v>425</v>
      </c>
      <c r="C248" s="400">
        <v>1</v>
      </c>
      <c r="D248" s="402" t="s">
        <v>408</v>
      </c>
      <c r="E248" s="398"/>
      <c r="F248" s="393" t="s">
        <v>407</v>
      </c>
      <c r="G248" s="400"/>
      <c r="H248" s="395"/>
      <c r="I248" s="397"/>
      <c r="J248" s="393"/>
      <c r="K248" s="400"/>
      <c r="L248" s="395"/>
      <c r="M248" s="397"/>
      <c r="N248" s="393"/>
      <c r="O248" s="400"/>
      <c r="P248" s="395"/>
      <c r="Q248" s="397"/>
      <c r="R248" s="393"/>
      <c r="S248" s="400"/>
      <c r="T248" s="395"/>
      <c r="U248" s="397"/>
      <c r="V248" s="393"/>
      <c r="W248" s="406">
        <v>4</v>
      </c>
      <c r="X248" s="402" t="s">
        <v>102</v>
      </c>
      <c r="Y248" s="405"/>
      <c r="Z248" s="403"/>
    </row>
    <row r="249" spans="1:26" s="387" customFormat="1" ht="13.5" customHeight="1">
      <c r="A249" s="388"/>
      <c r="B249" s="390" t="s">
        <v>424</v>
      </c>
      <c r="C249" s="400">
        <v>39</v>
      </c>
      <c r="D249" s="395" t="s">
        <v>11</v>
      </c>
      <c r="E249" s="397"/>
      <c r="F249" s="393"/>
      <c r="G249" s="404">
        <v>21</v>
      </c>
      <c r="H249" s="402" t="s">
        <v>102</v>
      </c>
      <c r="I249" s="405"/>
      <c r="J249" s="403"/>
      <c r="K249" s="400"/>
      <c r="L249" s="395"/>
      <c r="M249" s="397"/>
      <c r="N249" s="393"/>
      <c r="O249" s="404">
        <v>1</v>
      </c>
      <c r="P249" s="402" t="s">
        <v>102</v>
      </c>
      <c r="Q249" s="405"/>
      <c r="R249" s="403"/>
      <c r="S249" s="404"/>
      <c r="T249" s="395"/>
      <c r="U249" s="397"/>
      <c r="V249" s="393"/>
      <c r="W249" s="392"/>
      <c r="X249" s="395"/>
      <c r="Y249" s="397"/>
      <c r="Z249" s="393"/>
    </row>
    <row r="250" spans="1:26" s="387" customFormat="1" ht="13.5" customHeight="1">
      <c r="A250" s="388"/>
      <c r="B250" s="390" t="s">
        <v>426</v>
      </c>
      <c r="C250" s="400"/>
      <c r="D250" s="395"/>
      <c r="E250" s="397"/>
      <c r="F250" s="393"/>
      <c r="G250" s="404">
        <v>19</v>
      </c>
      <c r="H250" s="402" t="s">
        <v>111</v>
      </c>
      <c r="I250" s="405"/>
      <c r="J250" s="403"/>
      <c r="K250" s="400"/>
      <c r="L250" s="395"/>
      <c r="M250" s="397"/>
      <c r="N250" s="393"/>
      <c r="O250" s="400"/>
      <c r="P250" s="395"/>
      <c r="Q250" s="397"/>
      <c r="R250" s="393"/>
      <c r="S250" s="400"/>
      <c r="T250" s="395"/>
      <c r="U250" s="397"/>
      <c r="V250" s="393"/>
      <c r="W250" s="392"/>
      <c r="X250" s="395"/>
      <c r="Y250" s="397"/>
      <c r="Z250" s="393"/>
    </row>
    <row r="251" spans="1:26" s="387" customFormat="1" ht="13.5" customHeight="1">
      <c r="A251" s="388"/>
      <c r="B251" s="390" t="s">
        <v>427</v>
      </c>
      <c r="C251" s="400">
        <v>2</v>
      </c>
      <c r="D251" s="402" t="s">
        <v>220</v>
      </c>
      <c r="E251" s="398"/>
      <c r="F251" s="393"/>
      <c r="G251" s="400"/>
      <c r="H251" s="395"/>
      <c r="I251" s="397"/>
      <c r="J251" s="393"/>
      <c r="K251" s="400"/>
      <c r="L251" s="395"/>
      <c r="M251" s="397"/>
      <c r="N251" s="393"/>
      <c r="O251" s="400"/>
      <c r="P251" s="395"/>
      <c r="Q251" s="397"/>
      <c r="R251" s="393"/>
      <c r="S251" s="400"/>
      <c r="T251" s="395"/>
      <c r="U251" s="397"/>
      <c r="V251" s="393"/>
      <c r="W251" s="392"/>
      <c r="X251" s="395"/>
      <c r="Y251" s="397"/>
      <c r="Z251" s="393"/>
    </row>
    <row r="252" spans="1:26" s="387" customFormat="1" ht="13.5" customHeight="1">
      <c r="A252" s="388"/>
      <c r="B252" s="389"/>
      <c r="C252" s="400">
        <v>9</v>
      </c>
      <c r="D252" s="402" t="s">
        <v>221</v>
      </c>
      <c r="E252" s="398"/>
      <c r="F252" s="393"/>
      <c r="G252" s="400"/>
      <c r="H252" s="395"/>
      <c r="I252" s="397"/>
      <c r="J252" s="393"/>
      <c r="K252" s="400"/>
      <c r="L252" s="395"/>
      <c r="M252" s="397"/>
      <c r="N252" s="393"/>
      <c r="O252" s="400"/>
      <c r="P252" s="395"/>
      <c r="Q252" s="397"/>
      <c r="R252" s="393"/>
      <c r="S252" s="400"/>
      <c r="T252" s="395"/>
      <c r="U252" s="397"/>
      <c r="V252" s="393"/>
      <c r="W252" s="392"/>
      <c r="X252" s="395"/>
      <c r="Y252" s="397"/>
      <c r="Z252" s="393"/>
    </row>
    <row r="253" spans="1:26" s="387" customFormat="1" ht="13.5" customHeight="1">
      <c r="A253" s="416"/>
      <c r="B253" s="417" t="s">
        <v>428</v>
      </c>
      <c r="C253" s="418">
        <v>2</v>
      </c>
      <c r="D253" s="425" t="s">
        <v>222</v>
      </c>
      <c r="E253" s="426"/>
      <c r="F253" s="421"/>
      <c r="G253" s="418"/>
      <c r="H253" s="419"/>
      <c r="I253" s="420"/>
      <c r="J253" s="421"/>
      <c r="K253" s="418"/>
      <c r="L253" s="419"/>
      <c r="M253" s="420"/>
      <c r="N253" s="421"/>
      <c r="O253" s="418"/>
      <c r="P253" s="419"/>
      <c r="Q253" s="420"/>
      <c r="R253" s="421"/>
      <c r="S253" s="418"/>
      <c r="T253" s="419"/>
      <c r="U253" s="420"/>
      <c r="V253" s="421"/>
      <c r="W253" s="422"/>
      <c r="X253" s="419"/>
      <c r="Y253" s="420"/>
      <c r="Z253" s="421"/>
    </row>
    <row r="254" spans="1:26" s="387" customFormat="1" ht="13.5" customHeight="1">
      <c r="A254" s="388"/>
      <c r="B254" s="390" t="s">
        <v>429</v>
      </c>
      <c r="C254" s="400">
        <v>72</v>
      </c>
      <c r="D254" s="402" t="s">
        <v>223</v>
      </c>
      <c r="E254" s="398"/>
      <c r="F254" s="393"/>
      <c r="G254" s="404">
        <v>63</v>
      </c>
      <c r="H254" s="402" t="s">
        <v>100</v>
      </c>
      <c r="I254" s="405"/>
      <c r="J254" s="403"/>
      <c r="K254" s="404">
        <v>18</v>
      </c>
      <c r="L254" s="402" t="s">
        <v>138</v>
      </c>
      <c r="M254" s="405"/>
      <c r="N254" s="403"/>
      <c r="O254" s="404">
        <v>2</v>
      </c>
      <c r="P254" s="402" t="s">
        <v>138</v>
      </c>
      <c r="Q254" s="405"/>
      <c r="R254" s="403"/>
      <c r="S254" s="404">
        <v>4</v>
      </c>
      <c r="T254" s="402" t="s">
        <v>138</v>
      </c>
      <c r="U254" s="405"/>
      <c r="V254" s="403"/>
      <c r="W254" s="406">
        <v>2</v>
      </c>
      <c r="X254" s="402" t="s">
        <v>138</v>
      </c>
      <c r="Y254" s="405"/>
      <c r="Z254" s="403"/>
    </row>
    <row r="255" spans="1:26" s="387" customFormat="1" ht="13.5" customHeight="1">
      <c r="A255" s="388"/>
      <c r="B255" s="390"/>
      <c r="C255" s="400">
        <v>16</v>
      </c>
      <c r="D255" s="402" t="s">
        <v>224</v>
      </c>
      <c r="E255" s="398"/>
      <c r="F255" s="393"/>
      <c r="G255" s="404">
        <v>2</v>
      </c>
      <c r="H255" s="402" t="s">
        <v>101</v>
      </c>
      <c r="I255" s="405"/>
      <c r="J255" s="403"/>
      <c r="K255" s="404">
        <v>1</v>
      </c>
      <c r="L255" s="402" t="s">
        <v>139</v>
      </c>
      <c r="M255" s="405"/>
      <c r="N255" s="403"/>
      <c r="O255" s="400"/>
      <c r="P255" s="395"/>
      <c r="Q255" s="397"/>
      <c r="R255" s="393"/>
      <c r="S255" s="400">
        <v>2</v>
      </c>
      <c r="T255" s="402" t="s">
        <v>139</v>
      </c>
      <c r="U255" s="405"/>
      <c r="V255" s="403"/>
      <c r="W255" s="406">
        <v>10</v>
      </c>
      <c r="X255" s="402" t="s">
        <v>139</v>
      </c>
      <c r="Y255" s="405"/>
      <c r="Z255" s="403"/>
    </row>
    <row r="256" spans="1:26" s="387" customFormat="1" ht="13.5" customHeight="1">
      <c r="A256" s="388"/>
      <c r="B256" s="390" t="s">
        <v>430</v>
      </c>
      <c r="C256" s="400">
        <v>3</v>
      </c>
      <c r="D256" s="395" t="s">
        <v>402</v>
      </c>
      <c r="E256" s="397"/>
      <c r="F256" s="393"/>
      <c r="G256" s="400"/>
      <c r="H256" s="395"/>
      <c r="I256" s="397"/>
      <c r="J256" s="393"/>
      <c r="K256" s="392"/>
      <c r="L256" s="395"/>
      <c r="M256" s="397"/>
      <c r="N256" s="393"/>
      <c r="O256" s="392"/>
      <c r="P256" s="395"/>
      <c r="Q256" s="397"/>
      <c r="R256" s="393"/>
      <c r="S256" s="400"/>
      <c r="T256" s="395"/>
      <c r="U256" s="397"/>
      <c r="V256" s="393"/>
      <c r="W256" s="407"/>
      <c r="X256" s="395"/>
      <c r="Y256" s="397"/>
      <c r="Z256" s="393"/>
    </row>
    <row r="257" spans="1:26" s="387" customFormat="1" ht="13.5" customHeight="1">
      <c r="A257" s="388"/>
      <c r="B257" s="390"/>
      <c r="C257" s="400">
        <v>1</v>
      </c>
      <c r="D257" s="395" t="s">
        <v>401</v>
      </c>
      <c r="E257" s="397"/>
      <c r="F257" s="393"/>
      <c r="G257" s="400"/>
      <c r="H257" s="395"/>
      <c r="I257" s="397"/>
      <c r="J257" s="393"/>
      <c r="K257" s="392"/>
      <c r="L257" s="395"/>
      <c r="M257" s="397"/>
      <c r="N257" s="393"/>
      <c r="O257" s="392"/>
      <c r="P257" s="395"/>
      <c r="Q257" s="397"/>
      <c r="R257" s="393"/>
      <c r="S257" s="400"/>
      <c r="T257" s="395"/>
      <c r="U257" s="397"/>
      <c r="V257" s="393"/>
      <c r="W257" s="407"/>
      <c r="X257" s="395"/>
      <c r="Y257" s="397"/>
      <c r="Z257" s="393"/>
    </row>
    <row r="258" spans="1:26" s="387" customFormat="1" ht="13.5" customHeight="1">
      <c r="A258" s="440"/>
      <c r="B258" s="441" t="s">
        <v>431</v>
      </c>
      <c r="C258" s="442"/>
      <c r="D258" s="443"/>
      <c r="E258" s="444"/>
      <c r="F258" s="445"/>
      <c r="G258" s="442"/>
      <c r="H258" s="443"/>
      <c r="I258" s="444"/>
      <c r="J258" s="445"/>
      <c r="K258" s="446"/>
      <c r="L258" s="443"/>
      <c r="M258" s="444"/>
      <c r="N258" s="445"/>
      <c r="O258" s="446"/>
      <c r="P258" s="443"/>
      <c r="Q258" s="444"/>
      <c r="R258" s="445"/>
      <c r="S258" s="442"/>
      <c r="T258" s="443"/>
      <c r="U258" s="444"/>
      <c r="V258" s="445"/>
      <c r="W258" s="447"/>
      <c r="X258" s="443"/>
      <c r="Y258" s="444"/>
      <c r="Z258" s="445"/>
    </row>
    <row r="259" spans="1:26" s="387" customFormat="1" ht="13.5" customHeight="1">
      <c r="A259" s="408"/>
      <c r="B259" s="435" t="s">
        <v>471</v>
      </c>
      <c r="C259" s="409">
        <v>1</v>
      </c>
      <c r="D259" s="410" t="s">
        <v>399</v>
      </c>
      <c r="E259" s="411"/>
      <c r="F259" s="412"/>
      <c r="G259" s="409"/>
      <c r="H259" s="410"/>
      <c r="I259" s="411"/>
      <c r="J259" s="412"/>
      <c r="K259" s="413"/>
      <c r="L259" s="410"/>
      <c r="M259" s="411"/>
      <c r="N259" s="412"/>
      <c r="O259" s="413"/>
      <c r="P259" s="410"/>
      <c r="Q259" s="411"/>
      <c r="R259" s="412"/>
      <c r="S259" s="409"/>
      <c r="T259" s="410"/>
      <c r="U259" s="411"/>
      <c r="V259" s="412"/>
      <c r="W259" s="414"/>
      <c r="X259" s="410"/>
      <c r="Y259" s="411"/>
      <c r="Z259" s="412"/>
    </row>
    <row r="260" spans="1:26" s="387" customFormat="1" ht="13.5" customHeight="1">
      <c r="A260" s="408"/>
      <c r="B260" s="435" t="s">
        <v>432</v>
      </c>
      <c r="C260" s="409"/>
      <c r="D260" s="410"/>
      <c r="E260" s="411"/>
      <c r="F260" s="412"/>
      <c r="G260" s="436">
        <v>1</v>
      </c>
      <c r="H260" s="415" t="s">
        <v>110</v>
      </c>
      <c r="I260" s="437"/>
      <c r="J260" s="438"/>
      <c r="K260" s="439"/>
      <c r="L260" s="410"/>
      <c r="M260" s="411"/>
      <c r="N260" s="412"/>
      <c r="O260" s="413"/>
      <c r="P260" s="410"/>
      <c r="Q260" s="411"/>
      <c r="R260" s="412"/>
      <c r="S260" s="409"/>
      <c r="T260" s="410"/>
      <c r="U260" s="411"/>
      <c r="V260" s="412"/>
      <c r="W260" s="414"/>
      <c r="X260" s="410"/>
      <c r="Y260" s="411"/>
      <c r="Z260" s="412"/>
    </row>
    <row r="261" spans="1:26" s="387" customFormat="1" ht="13.5" customHeight="1">
      <c r="A261" s="408"/>
      <c r="B261" s="435" t="s">
        <v>433</v>
      </c>
      <c r="C261" s="409"/>
      <c r="D261" s="410"/>
      <c r="E261" s="411"/>
      <c r="F261" s="412"/>
      <c r="G261" s="436">
        <v>2</v>
      </c>
      <c r="H261" s="415" t="s">
        <v>103</v>
      </c>
      <c r="I261" s="437"/>
      <c r="J261" s="438"/>
      <c r="K261" s="439"/>
      <c r="L261" s="410"/>
      <c r="M261" s="411"/>
      <c r="N261" s="412"/>
      <c r="O261" s="413"/>
      <c r="P261" s="410"/>
      <c r="Q261" s="411"/>
      <c r="R261" s="412"/>
      <c r="S261" s="409"/>
      <c r="T261" s="410"/>
      <c r="U261" s="411"/>
      <c r="V261" s="412"/>
      <c r="W261" s="414"/>
      <c r="X261" s="410"/>
      <c r="Y261" s="411"/>
      <c r="Z261" s="412"/>
    </row>
    <row r="262" spans="1:26" s="387" customFormat="1" ht="13.5" customHeight="1">
      <c r="A262" s="408"/>
      <c r="B262" s="435" t="s">
        <v>434</v>
      </c>
      <c r="C262" s="409"/>
      <c r="D262" s="410"/>
      <c r="E262" s="411"/>
      <c r="F262" s="412"/>
      <c r="G262" s="436">
        <v>1</v>
      </c>
      <c r="H262" s="415" t="s">
        <v>104</v>
      </c>
      <c r="I262" s="437"/>
      <c r="J262" s="438"/>
      <c r="K262" s="439"/>
      <c r="L262" s="410"/>
      <c r="M262" s="411"/>
      <c r="N262" s="412"/>
      <c r="O262" s="413"/>
      <c r="P262" s="410"/>
      <c r="Q262" s="411"/>
      <c r="R262" s="412"/>
      <c r="S262" s="409"/>
      <c r="T262" s="410"/>
      <c r="U262" s="411"/>
      <c r="V262" s="412"/>
      <c r="W262" s="414"/>
      <c r="X262" s="410"/>
      <c r="Y262" s="411"/>
      <c r="Z262" s="412"/>
    </row>
    <row r="263" spans="1:26" s="387" customFormat="1" ht="13.5" customHeight="1" thickBot="1">
      <c r="A263" s="448"/>
      <c r="B263" s="449" t="s">
        <v>435</v>
      </c>
      <c r="C263" s="450"/>
      <c r="D263" s="451"/>
      <c r="E263" s="452"/>
      <c r="F263" s="453"/>
      <c r="G263" s="454">
        <v>1</v>
      </c>
      <c r="H263" s="455" t="s">
        <v>105</v>
      </c>
      <c r="I263" s="456"/>
      <c r="J263" s="457"/>
      <c r="K263" s="458"/>
      <c r="L263" s="451"/>
      <c r="M263" s="452"/>
      <c r="N263" s="453"/>
      <c r="O263" s="459"/>
      <c r="P263" s="451"/>
      <c r="Q263" s="452"/>
      <c r="R263" s="453"/>
      <c r="S263" s="450"/>
      <c r="T263" s="451"/>
      <c r="U263" s="452"/>
      <c r="V263" s="453"/>
      <c r="W263" s="460"/>
      <c r="X263" s="451"/>
      <c r="Y263" s="452"/>
      <c r="Z263" s="453"/>
    </row>
    <row r="264" spans="1:26" s="14" customFormat="1" ht="13.5" customHeight="1">
      <c r="A264" s="461" t="s">
        <v>442</v>
      </c>
      <c r="B264" s="462"/>
      <c r="C264" s="465"/>
      <c r="D264" s="469"/>
      <c r="E264" s="471"/>
      <c r="F264" s="466"/>
      <c r="G264" s="473"/>
      <c r="H264" s="469"/>
      <c r="I264" s="471"/>
      <c r="J264" s="466"/>
      <c r="K264" s="473"/>
      <c r="L264" s="469"/>
      <c r="M264" s="471"/>
      <c r="N264" s="466"/>
      <c r="O264" s="473"/>
      <c r="P264" s="469"/>
      <c r="Q264" s="471"/>
      <c r="R264" s="466"/>
      <c r="S264" s="465"/>
      <c r="T264" s="469"/>
      <c r="U264" s="471"/>
      <c r="V264" s="466"/>
      <c r="W264" s="465"/>
      <c r="X264" s="469"/>
      <c r="Y264" s="471"/>
      <c r="Z264" s="466"/>
    </row>
    <row r="265" spans="1:26" s="14" customFormat="1" ht="13.5" customHeight="1">
      <c r="A265" s="463"/>
      <c r="B265" s="464" t="s">
        <v>440</v>
      </c>
      <c r="C265" s="467">
        <v>1</v>
      </c>
      <c r="D265" s="171" t="s">
        <v>316</v>
      </c>
      <c r="E265" s="151"/>
      <c r="F265" s="468"/>
      <c r="G265" s="176">
        <v>1</v>
      </c>
      <c r="H265" s="171" t="s">
        <v>653</v>
      </c>
      <c r="I265" s="151"/>
      <c r="J265" s="112"/>
      <c r="K265" s="467">
        <v>1</v>
      </c>
      <c r="L265" s="470" t="s">
        <v>296</v>
      </c>
      <c r="M265" s="472"/>
      <c r="N265" s="468"/>
      <c r="O265" s="467">
        <v>1</v>
      </c>
      <c r="P265" s="470" t="s">
        <v>296</v>
      </c>
      <c r="Q265" s="472"/>
      <c r="R265" s="468"/>
      <c r="S265" s="467">
        <v>1</v>
      </c>
      <c r="T265" s="171" t="s">
        <v>150</v>
      </c>
      <c r="U265" s="151"/>
      <c r="V265" s="112"/>
      <c r="W265" s="176">
        <v>1</v>
      </c>
      <c r="X265" s="470"/>
      <c r="Y265" s="472"/>
      <c r="Z265" s="468"/>
    </row>
    <row r="266" spans="1:26" s="14" customFormat="1" ht="13.5" customHeight="1">
      <c r="A266" s="463"/>
      <c r="B266" s="464" t="s">
        <v>445</v>
      </c>
      <c r="C266" s="467">
        <v>5</v>
      </c>
      <c r="D266" s="171" t="s">
        <v>121</v>
      </c>
      <c r="E266" s="151"/>
      <c r="F266" s="468"/>
      <c r="G266" s="176">
        <v>7</v>
      </c>
      <c r="H266" s="171" t="s">
        <v>121</v>
      </c>
      <c r="I266" s="151"/>
      <c r="J266" s="112"/>
      <c r="K266" s="467"/>
      <c r="L266" s="470"/>
      <c r="M266" s="472"/>
      <c r="N266" s="468"/>
      <c r="O266" s="467"/>
      <c r="P266" s="470"/>
      <c r="Q266" s="472"/>
      <c r="R266" s="468"/>
      <c r="S266" s="467"/>
      <c r="T266" s="470"/>
      <c r="U266" s="472"/>
      <c r="V266" s="468"/>
      <c r="W266" s="467"/>
      <c r="X266" s="470"/>
      <c r="Y266" s="472"/>
      <c r="Z266" s="468"/>
    </row>
    <row r="267" spans="1:26" s="14" customFormat="1" ht="13.5" customHeight="1">
      <c r="A267" s="463"/>
      <c r="B267" s="464" t="s">
        <v>122</v>
      </c>
      <c r="C267" s="467">
        <v>7</v>
      </c>
      <c r="D267" s="171" t="s">
        <v>122</v>
      </c>
      <c r="E267" s="151"/>
      <c r="F267" s="468"/>
      <c r="G267" s="176">
        <v>4</v>
      </c>
      <c r="H267" s="171" t="s">
        <v>122</v>
      </c>
      <c r="I267" s="151"/>
      <c r="J267" s="112"/>
      <c r="K267" s="467">
        <f>3+2+2+1</f>
        <v>8</v>
      </c>
      <c r="L267" s="470" t="s">
        <v>307</v>
      </c>
      <c r="M267" s="472"/>
      <c r="N267" s="468"/>
      <c r="O267" s="467">
        <v>2</v>
      </c>
      <c r="P267" s="470" t="s">
        <v>298</v>
      </c>
      <c r="Q267" s="472"/>
      <c r="R267" s="468"/>
      <c r="S267" s="467">
        <v>5</v>
      </c>
      <c r="T267" s="171" t="s">
        <v>153</v>
      </c>
      <c r="U267" s="169"/>
      <c r="V267" s="468"/>
      <c r="W267" s="467">
        <v>6</v>
      </c>
      <c r="X267" s="470"/>
      <c r="Y267" s="472"/>
      <c r="Z267" s="468"/>
    </row>
    <row r="268" spans="1:26" s="14" customFormat="1" ht="13.5" customHeight="1">
      <c r="A268" s="463"/>
      <c r="B268" s="464" t="s">
        <v>317</v>
      </c>
      <c r="C268" s="467">
        <v>1</v>
      </c>
      <c r="D268" s="171" t="s">
        <v>317</v>
      </c>
      <c r="E268" s="151"/>
      <c r="F268" s="468"/>
      <c r="G268" s="467"/>
      <c r="H268" s="470"/>
      <c r="I268" s="151"/>
      <c r="J268" s="112"/>
      <c r="K268" s="467"/>
      <c r="L268" s="470"/>
      <c r="M268" s="472"/>
      <c r="N268" s="468"/>
      <c r="O268" s="467"/>
      <c r="P268" s="470"/>
      <c r="Q268" s="472"/>
      <c r="R268" s="468"/>
      <c r="S268" s="467"/>
      <c r="T268" s="171"/>
      <c r="U268" s="169"/>
      <c r="V268" s="468"/>
      <c r="W268" s="467"/>
      <c r="X268" s="470"/>
      <c r="Y268" s="472"/>
      <c r="Z268" s="468"/>
    </row>
    <row r="269" spans="1:26" s="14" customFormat="1" ht="13.5" customHeight="1">
      <c r="A269" s="463"/>
      <c r="B269" s="464" t="s">
        <v>305</v>
      </c>
      <c r="C269" s="467">
        <v>1</v>
      </c>
      <c r="D269" s="470" t="s">
        <v>305</v>
      </c>
      <c r="E269" s="472"/>
      <c r="F269" s="468"/>
      <c r="G269" s="467"/>
      <c r="H269" s="470"/>
      <c r="I269" s="151"/>
      <c r="J269" s="112"/>
      <c r="K269" s="467">
        <v>2</v>
      </c>
      <c r="L269" s="470" t="s">
        <v>306</v>
      </c>
      <c r="M269" s="472"/>
      <c r="N269" s="468"/>
      <c r="O269" s="467"/>
      <c r="P269" s="470"/>
      <c r="Q269" s="472"/>
      <c r="R269" s="468"/>
      <c r="S269" s="467">
        <v>2</v>
      </c>
      <c r="T269" s="171" t="s">
        <v>299</v>
      </c>
      <c r="U269" s="169"/>
      <c r="V269" s="468"/>
      <c r="W269" s="467">
        <v>1</v>
      </c>
      <c r="X269" s="470"/>
      <c r="Y269" s="472"/>
      <c r="Z269" s="468"/>
    </row>
    <row r="270" spans="1:26" s="14" customFormat="1" ht="13.5" customHeight="1">
      <c r="A270" s="463"/>
      <c r="B270" s="464" t="s">
        <v>446</v>
      </c>
      <c r="C270" s="467">
        <v>5</v>
      </c>
      <c r="D270" s="470" t="s">
        <v>448</v>
      </c>
      <c r="E270" s="472"/>
      <c r="F270" s="468"/>
      <c r="G270" s="467"/>
      <c r="H270" s="470"/>
      <c r="I270" s="472"/>
      <c r="J270" s="468"/>
      <c r="K270" s="467"/>
      <c r="L270" s="470"/>
      <c r="M270" s="472"/>
      <c r="N270" s="468"/>
      <c r="O270" s="467"/>
      <c r="P270" s="470"/>
      <c r="Q270" s="472"/>
      <c r="R270" s="468"/>
      <c r="S270" s="467"/>
      <c r="T270" s="470"/>
      <c r="U270" s="472"/>
      <c r="V270" s="468"/>
      <c r="W270" s="467"/>
      <c r="X270" s="470"/>
      <c r="Y270" s="472"/>
      <c r="Z270" s="468"/>
    </row>
    <row r="271" spans="1:26" s="14" customFormat="1" ht="13.5" customHeight="1">
      <c r="A271" s="475"/>
      <c r="B271" s="476"/>
      <c r="C271" s="477">
        <v>2</v>
      </c>
      <c r="D271" s="470" t="s">
        <v>447</v>
      </c>
      <c r="E271" s="479"/>
      <c r="F271" s="480"/>
      <c r="G271" s="477"/>
      <c r="H271" s="478"/>
      <c r="I271" s="479"/>
      <c r="J271" s="480"/>
      <c r="K271" s="477"/>
      <c r="L271" s="478"/>
      <c r="M271" s="479"/>
      <c r="N271" s="480"/>
      <c r="O271" s="477"/>
      <c r="P271" s="478"/>
      <c r="Q271" s="479"/>
      <c r="R271" s="480"/>
      <c r="S271" s="477"/>
      <c r="T271" s="478"/>
      <c r="U271" s="479"/>
      <c r="V271" s="480"/>
      <c r="W271" s="477"/>
      <c r="X271" s="478"/>
      <c r="Y271" s="479"/>
      <c r="Z271" s="480"/>
    </row>
    <row r="272" spans="1:26" s="14" customFormat="1" ht="13.5" customHeight="1">
      <c r="A272" s="475"/>
      <c r="B272" s="476" t="s">
        <v>109</v>
      </c>
      <c r="C272" s="477">
        <v>2</v>
      </c>
      <c r="D272" s="478" t="s">
        <v>151</v>
      </c>
      <c r="E272" s="479"/>
      <c r="F272" s="480"/>
      <c r="G272" s="477"/>
      <c r="H272" s="478"/>
      <c r="I272" s="479"/>
      <c r="J272" s="480"/>
      <c r="K272" s="477">
        <v>1</v>
      </c>
      <c r="L272" s="478" t="s">
        <v>297</v>
      </c>
      <c r="M272" s="479"/>
      <c r="N272" s="480"/>
      <c r="O272" s="477">
        <v>1</v>
      </c>
      <c r="P272" s="478" t="s">
        <v>297</v>
      </c>
      <c r="Q272" s="479"/>
      <c r="R272" s="480"/>
      <c r="S272" s="477">
        <v>1</v>
      </c>
      <c r="T272" s="478" t="s">
        <v>152</v>
      </c>
      <c r="U272" s="479"/>
      <c r="V272" s="480"/>
      <c r="W272" s="477">
        <v>1</v>
      </c>
      <c r="X272" s="478"/>
      <c r="Y272" s="479"/>
      <c r="Z272" s="480"/>
    </row>
    <row r="273" spans="1:26" s="481" customFormat="1" ht="13.5" customHeight="1" thickBot="1">
      <c r="A273" s="489"/>
      <c r="B273" s="490" t="s">
        <v>443</v>
      </c>
      <c r="C273" s="486">
        <v>12</v>
      </c>
      <c r="D273" s="487" t="s">
        <v>94</v>
      </c>
      <c r="E273" s="488"/>
      <c r="F273" s="483"/>
      <c r="G273" s="501">
        <v>1</v>
      </c>
      <c r="H273" s="499" t="s">
        <v>94</v>
      </c>
      <c r="I273" s="500"/>
      <c r="J273" s="502"/>
      <c r="K273" s="482"/>
      <c r="L273" s="484"/>
      <c r="M273" s="485"/>
      <c r="N273" s="483"/>
      <c r="O273" s="482"/>
      <c r="P273" s="484"/>
      <c r="Q273" s="485"/>
      <c r="R273" s="483"/>
      <c r="S273" s="482"/>
      <c r="T273" s="484"/>
      <c r="U273" s="485"/>
      <c r="V273" s="483"/>
      <c r="W273" s="482"/>
      <c r="X273" s="484"/>
      <c r="Y273" s="485"/>
      <c r="Z273" s="483"/>
    </row>
    <row r="274" spans="1:26" s="474" customFormat="1" ht="13.5" customHeight="1">
      <c r="A274" s="507" t="s">
        <v>449</v>
      </c>
      <c r="B274" s="508"/>
      <c r="C274" s="509"/>
      <c r="D274" s="510"/>
      <c r="E274" s="511"/>
      <c r="F274" s="512"/>
      <c r="G274" s="509"/>
      <c r="H274" s="510"/>
      <c r="I274" s="511"/>
      <c r="J274" s="512"/>
      <c r="K274" s="509"/>
      <c r="L274" s="510"/>
      <c r="M274" s="511"/>
      <c r="N274" s="512"/>
      <c r="O274" s="509"/>
      <c r="P274" s="510"/>
      <c r="Q274" s="511"/>
      <c r="R274" s="512"/>
      <c r="S274" s="513"/>
      <c r="T274" s="510"/>
      <c r="U274" s="511"/>
      <c r="V274" s="512"/>
      <c r="W274" s="509"/>
      <c r="X274" s="510"/>
      <c r="Y274" s="511"/>
      <c r="Z274" s="512"/>
    </row>
    <row r="275" spans="1:26" s="474" customFormat="1" ht="13.5" customHeight="1">
      <c r="A275" s="504"/>
      <c r="B275" s="505" t="s">
        <v>450</v>
      </c>
      <c r="C275" s="491">
        <f>2+1+1</f>
        <v>4</v>
      </c>
      <c r="D275" s="493" t="s">
        <v>451</v>
      </c>
      <c r="E275" s="495"/>
      <c r="F275" s="492"/>
      <c r="G275" s="491"/>
      <c r="H275" s="493"/>
      <c r="I275" s="495"/>
      <c r="J275" s="492"/>
      <c r="K275" s="491">
        <v>1</v>
      </c>
      <c r="L275" s="493" t="s">
        <v>450</v>
      </c>
      <c r="M275" s="495"/>
      <c r="N275" s="492"/>
      <c r="O275" s="491">
        <v>1</v>
      </c>
      <c r="P275" s="493" t="s">
        <v>450</v>
      </c>
      <c r="Q275" s="495"/>
      <c r="R275" s="492"/>
      <c r="S275" s="503">
        <v>1</v>
      </c>
      <c r="T275" s="493" t="s">
        <v>450</v>
      </c>
      <c r="U275" s="495"/>
      <c r="V275" s="492"/>
      <c r="W275" s="491"/>
      <c r="X275" s="493"/>
      <c r="Y275" s="495"/>
      <c r="Z275" s="492"/>
    </row>
    <row r="276" spans="1:26" s="474" customFormat="1" ht="13.5" customHeight="1">
      <c r="A276" s="504"/>
      <c r="B276" s="505" t="s">
        <v>98</v>
      </c>
      <c r="C276" s="491">
        <f>11+6+38+18+17+21</f>
        <v>111</v>
      </c>
      <c r="D276" s="493" t="s">
        <v>441</v>
      </c>
      <c r="E276" s="495"/>
      <c r="F276" s="492"/>
      <c r="G276" s="491">
        <v>74</v>
      </c>
      <c r="H276" s="493" t="s">
        <v>99</v>
      </c>
      <c r="I276" s="495"/>
      <c r="J276" s="492"/>
      <c r="K276" s="491">
        <f>4+5+9</f>
        <v>18</v>
      </c>
      <c r="L276" s="493" t="s">
        <v>282</v>
      </c>
      <c r="M276" s="495"/>
      <c r="N276" s="492"/>
      <c r="O276" s="491">
        <v>5</v>
      </c>
      <c r="P276" s="493" t="s">
        <v>292</v>
      </c>
      <c r="Q276" s="495"/>
      <c r="R276" s="492"/>
      <c r="S276" s="503">
        <v>15</v>
      </c>
      <c r="T276" s="493" t="s">
        <v>301</v>
      </c>
      <c r="U276" s="495"/>
      <c r="V276" s="492"/>
      <c r="W276" s="491"/>
      <c r="X276" s="493"/>
      <c r="Y276" s="495"/>
      <c r="Z276" s="492"/>
    </row>
    <row r="277" spans="1:26" s="474" customFormat="1" ht="13.5" customHeight="1">
      <c r="A277" s="504"/>
      <c r="B277" s="505" t="s">
        <v>320</v>
      </c>
      <c r="C277" s="491">
        <v>1</v>
      </c>
      <c r="D277" s="493" t="s">
        <v>320</v>
      </c>
      <c r="E277" s="495"/>
      <c r="F277" s="492"/>
      <c r="G277" s="491"/>
      <c r="H277" s="493"/>
      <c r="I277" s="495"/>
      <c r="J277" s="492"/>
      <c r="K277" s="491"/>
      <c r="L277" s="493"/>
      <c r="M277" s="495"/>
      <c r="N277" s="492"/>
      <c r="O277" s="491">
        <v>2</v>
      </c>
      <c r="P277" s="493" t="s">
        <v>293</v>
      </c>
      <c r="Q277" s="495"/>
      <c r="R277" s="492"/>
      <c r="S277" s="503"/>
      <c r="T277" s="493"/>
      <c r="U277" s="495"/>
      <c r="V277" s="492"/>
      <c r="W277" s="491"/>
      <c r="X277" s="493"/>
      <c r="Y277" s="495"/>
      <c r="Z277" s="492"/>
    </row>
    <row r="278" spans="1:26" s="474" customFormat="1" ht="13.5" customHeight="1">
      <c r="A278" s="504"/>
      <c r="B278" s="505" t="s">
        <v>93</v>
      </c>
      <c r="C278" s="491">
        <v>7</v>
      </c>
      <c r="D278" s="494" t="s">
        <v>412</v>
      </c>
      <c r="E278" s="496"/>
      <c r="F278" s="492"/>
      <c r="G278" s="497">
        <v>6</v>
      </c>
      <c r="H278" s="494" t="s">
        <v>93</v>
      </c>
      <c r="I278" s="496"/>
      <c r="J278" s="498"/>
      <c r="K278" s="491">
        <v>3</v>
      </c>
      <c r="L278" s="493" t="s">
        <v>93</v>
      </c>
      <c r="M278" s="495"/>
      <c r="N278" s="492"/>
      <c r="O278" s="491"/>
      <c r="P278" s="493"/>
      <c r="Q278" s="495"/>
      <c r="R278" s="492"/>
      <c r="S278" s="503">
        <v>3</v>
      </c>
      <c r="T278" s="493" t="s">
        <v>302</v>
      </c>
      <c r="U278" s="495"/>
      <c r="V278" s="492"/>
      <c r="W278" s="491"/>
      <c r="X278" s="493"/>
      <c r="Y278" s="495"/>
      <c r="Z278" s="492"/>
    </row>
    <row r="279" spans="1:26" s="474" customFormat="1" ht="13.5" customHeight="1">
      <c r="A279" s="504"/>
      <c r="B279" s="505" t="s">
        <v>283</v>
      </c>
      <c r="C279" s="491">
        <f>110+32+8+19</f>
        <v>169</v>
      </c>
      <c r="D279" s="493" t="s">
        <v>294</v>
      </c>
      <c r="E279" s="495"/>
      <c r="F279" s="492"/>
      <c r="G279" s="497"/>
      <c r="H279" s="494"/>
      <c r="I279" s="496"/>
      <c r="J279" s="498"/>
      <c r="K279" s="491">
        <v>10</v>
      </c>
      <c r="L279" s="493" t="s">
        <v>294</v>
      </c>
      <c r="M279" s="495"/>
      <c r="N279" s="492"/>
      <c r="O279" s="491">
        <v>4</v>
      </c>
      <c r="P279" s="493" t="s">
        <v>294</v>
      </c>
      <c r="Q279" s="495"/>
      <c r="R279" s="492"/>
      <c r="S279" s="503">
        <v>6</v>
      </c>
      <c r="T279" s="493" t="s">
        <v>294</v>
      </c>
      <c r="U279" s="495"/>
      <c r="V279" s="492"/>
      <c r="W279" s="491"/>
      <c r="X279" s="493"/>
      <c r="Y279" s="495"/>
      <c r="Z279" s="492"/>
    </row>
    <row r="280" spans="1:26" s="474" customFormat="1" ht="13.5" customHeight="1">
      <c r="A280" s="504"/>
      <c r="B280" s="505" t="s">
        <v>97</v>
      </c>
      <c r="C280" s="491">
        <v>5</v>
      </c>
      <c r="D280" s="493" t="s">
        <v>321</v>
      </c>
      <c r="E280" s="495"/>
      <c r="F280" s="492"/>
      <c r="G280" s="497">
        <v>90</v>
      </c>
      <c r="H280" s="494" t="s">
        <v>661</v>
      </c>
      <c r="I280" s="496"/>
      <c r="J280" s="498"/>
      <c r="K280" s="497"/>
      <c r="L280" s="493"/>
      <c r="M280" s="495"/>
      <c r="N280" s="492"/>
      <c r="O280" s="491"/>
      <c r="P280" s="493"/>
      <c r="Q280" s="495"/>
      <c r="R280" s="492"/>
      <c r="S280" s="503"/>
      <c r="T280" s="493"/>
      <c r="U280" s="495"/>
      <c r="V280" s="492"/>
      <c r="W280" s="491"/>
      <c r="X280" s="493"/>
      <c r="Y280" s="495"/>
      <c r="Z280" s="492"/>
    </row>
    <row r="281" spans="1:26" s="474" customFormat="1" ht="13.5" customHeight="1">
      <c r="A281" s="504"/>
      <c r="B281" s="506"/>
      <c r="C281" s="491">
        <v>110</v>
      </c>
      <c r="D281" s="493" t="s">
        <v>311</v>
      </c>
      <c r="E281" s="495"/>
      <c r="F281" s="492"/>
      <c r="G281" s="491"/>
      <c r="H281" s="493"/>
      <c r="I281" s="496"/>
      <c r="J281" s="498"/>
      <c r="K281" s="497"/>
      <c r="L281" s="493"/>
      <c r="M281" s="495"/>
      <c r="N281" s="492"/>
      <c r="O281" s="491"/>
      <c r="P281" s="493"/>
      <c r="Q281" s="495"/>
      <c r="R281" s="492"/>
      <c r="S281" s="503"/>
      <c r="T281" s="493"/>
      <c r="U281" s="495"/>
      <c r="V281" s="492"/>
      <c r="W281" s="491"/>
      <c r="X281" s="493"/>
      <c r="Y281" s="495"/>
      <c r="Z281" s="492"/>
    </row>
    <row r="282" spans="1:26" s="474" customFormat="1" ht="13.5" customHeight="1">
      <c r="A282" s="504"/>
      <c r="B282" s="506"/>
      <c r="C282" s="491">
        <v>220</v>
      </c>
      <c r="D282" s="493" t="s">
        <v>322</v>
      </c>
      <c r="E282" s="495"/>
      <c r="F282" s="492"/>
      <c r="G282" s="491"/>
      <c r="H282" s="493"/>
      <c r="I282" s="496"/>
      <c r="J282" s="498"/>
      <c r="K282" s="497"/>
      <c r="L282" s="493"/>
      <c r="M282" s="495"/>
      <c r="N282" s="492"/>
      <c r="O282" s="491"/>
      <c r="P282" s="493"/>
      <c r="Q282" s="495"/>
      <c r="R282" s="492"/>
      <c r="S282" s="503"/>
      <c r="T282" s="493"/>
      <c r="U282" s="495"/>
      <c r="V282" s="492"/>
      <c r="W282" s="491"/>
      <c r="X282" s="493"/>
      <c r="Y282" s="495"/>
      <c r="Z282" s="492"/>
    </row>
    <row r="283" spans="1:26" s="474" customFormat="1" ht="13.5" customHeight="1" thickBot="1">
      <c r="A283" s="515"/>
      <c r="B283" s="516"/>
      <c r="C283" s="517">
        <v>220</v>
      </c>
      <c r="D283" s="518" t="s">
        <v>312</v>
      </c>
      <c r="E283" s="519"/>
      <c r="F283" s="520"/>
      <c r="G283" s="517"/>
      <c r="H283" s="518"/>
      <c r="I283" s="521"/>
      <c r="J283" s="522"/>
      <c r="K283" s="523"/>
      <c r="L283" s="518"/>
      <c r="M283" s="519"/>
      <c r="N283" s="520"/>
      <c r="O283" s="517"/>
      <c r="P283" s="518"/>
      <c r="Q283" s="519"/>
      <c r="R283" s="520"/>
      <c r="S283" s="524"/>
      <c r="T283" s="518"/>
      <c r="U283" s="519"/>
      <c r="V283" s="520"/>
      <c r="W283" s="517"/>
      <c r="X283" s="518"/>
      <c r="Y283" s="519"/>
      <c r="Z283" s="520"/>
    </row>
    <row r="284" spans="1:26" s="514" customFormat="1" ht="13.5" customHeight="1">
      <c r="A284" s="534" t="s">
        <v>452</v>
      </c>
      <c r="B284" s="535"/>
      <c r="C284" s="539"/>
      <c r="D284" s="541"/>
      <c r="E284" s="542"/>
      <c r="F284" s="540"/>
      <c r="G284" s="539"/>
      <c r="H284" s="541"/>
      <c r="I284" s="542"/>
      <c r="J284" s="540"/>
      <c r="K284" s="539"/>
      <c r="L284" s="541"/>
      <c r="M284" s="542"/>
      <c r="N284" s="540"/>
      <c r="O284" s="539"/>
      <c r="P284" s="541"/>
      <c r="Q284" s="542"/>
      <c r="R284" s="540"/>
      <c r="S284" s="543"/>
      <c r="T284" s="541"/>
      <c r="U284" s="542"/>
      <c r="V284" s="540"/>
      <c r="W284" s="544"/>
      <c r="X284" s="541"/>
      <c r="Y284" s="542"/>
      <c r="Z284" s="540"/>
    </row>
    <row r="285" spans="1:26" s="514" customFormat="1" ht="13.5" customHeight="1">
      <c r="A285" s="556"/>
      <c r="B285" s="546" t="s">
        <v>444</v>
      </c>
      <c r="C285" s="547"/>
      <c r="D285" s="548"/>
      <c r="E285" s="549"/>
      <c r="F285" s="550"/>
      <c r="G285" s="547"/>
      <c r="H285" s="551"/>
      <c r="I285" s="552"/>
      <c r="J285" s="553"/>
      <c r="K285" s="554"/>
      <c r="L285" s="548"/>
      <c r="M285" s="552"/>
      <c r="N285" s="553"/>
      <c r="O285" s="554"/>
      <c r="P285" s="548"/>
      <c r="Q285" s="549"/>
      <c r="R285" s="553"/>
      <c r="S285" s="547"/>
      <c r="T285" s="548"/>
      <c r="U285" s="549"/>
      <c r="V285" s="553"/>
      <c r="W285" s="555"/>
      <c r="X285" s="548"/>
      <c r="Y285" s="552"/>
      <c r="Z285" s="553"/>
    </row>
    <row r="286" spans="1:26" s="514" customFormat="1" ht="13.5" customHeight="1">
      <c r="A286" s="536"/>
      <c r="B286" s="537"/>
      <c r="C286" s="525">
        <v>1</v>
      </c>
      <c r="D286" s="529" t="s">
        <v>454</v>
      </c>
      <c r="E286" s="531"/>
      <c r="F286" s="526"/>
      <c r="G286" s="525">
        <v>1</v>
      </c>
      <c r="H286" s="533" t="s">
        <v>462</v>
      </c>
      <c r="I286" s="532"/>
      <c r="J286" s="528"/>
      <c r="K286" s="525">
        <v>1</v>
      </c>
      <c r="L286" s="529" t="s">
        <v>469</v>
      </c>
      <c r="M286" s="532"/>
      <c r="N286" s="528"/>
      <c r="O286" s="527"/>
      <c r="P286" s="529"/>
      <c r="Q286" s="531"/>
      <c r="R286" s="528"/>
      <c r="S286" s="525"/>
      <c r="T286" s="529"/>
      <c r="U286" s="531"/>
      <c r="V286" s="528"/>
      <c r="W286" s="545">
        <v>1</v>
      </c>
      <c r="X286" s="529" t="s">
        <v>468</v>
      </c>
      <c r="Y286" s="532"/>
      <c r="Z286" s="528"/>
    </row>
    <row r="287" spans="1:26" s="514" customFormat="1" ht="13.5" customHeight="1">
      <c r="A287" s="536"/>
      <c r="B287" s="537"/>
      <c r="C287" s="525">
        <v>1</v>
      </c>
      <c r="D287" s="529" t="s">
        <v>455</v>
      </c>
      <c r="E287" s="531"/>
      <c r="F287" s="526"/>
      <c r="G287" s="525">
        <v>1</v>
      </c>
      <c r="H287" s="533" t="s">
        <v>463</v>
      </c>
      <c r="I287" s="532"/>
      <c r="J287" s="528"/>
      <c r="K287" s="527"/>
      <c r="L287" s="529"/>
      <c r="M287" s="531"/>
      <c r="N287" s="528"/>
      <c r="O287" s="527"/>
      <c r="P287" s="529"/>
      <c r="Q287" s="531"/>
      <c r="R287" s="528"/>
      <c r="S287" s="525"/>
      <c r="T287" s="529"/>
      <c r="U287" s="531"/>
      <c r="V287" s="528"/>
      <c r="W287" s="545"/>
      <c r="X287" s="529"/>
      <c r="Y287" s="531"/>
      <c r="Z287" s="528"/>
    </row>
    <row r="288" spans="1:26" s="514" customFormat="1" ht="13.5" customHeight="1">
      <c r="A288" s="536"/>
      <c r="B288" s="537"/>
      <c r="C288" s="525">
        <v>1</v>
      </c>
      <c r="D288" s="529" t="s">
        <v>456</v>
      </c>
      <c r="E288" s="531"/>
      <c r="F288" s="526"/>
      <c r="G288" s="525">
        <v>1</v>
      </c>
      <c r="H288" s="533" t="s">
        <v>464</v>
      </c>
      <c r="I288" s="532"/>
      <c r="J288" s="528"/>
      <c r="K288" s="527"/>
      <c r="L288" s="529"/>
      <c r="M288" s="531"/>
      <c r="N288" s="528"/>
      <c r="O288" s="527"/>
      <c r="P288" s="529"/>
      <c r="Q288" s="531"/>
      <c r="R288" s="528"/>
      <c r="S288" s="525"/>
      <c r="T288" s="529"/>
      <c r="U288" s="531"/>
      <c r="V288" s="528"/>
      <c r="W288" s="545"/>
      <c r="X288" s="529"/>
      <c r="Y288" s="531"/>
      <c r="Z288" s="528"/>
    </row>
    <row r="289" spans="1:26" s="514" customFormat="1" ht="13.5" customHeight="1">
      <c r="A289" s="536"/>
      <c r="B289" s="537"/>
      <c r="C289" s="525">
        <v>1</v>
      </c>
      <c r="D289" s="529" t="s">
        <v>457</v>
      </c>
      <c r="E289" s="531"/>
      <c r="F289" s="526"/>
      <c r="G289" s="527"/>
      <c r="H289" s="529"/>
      <c r="I289" s="531"/>
      <c r="J289" s="528"/>
      <c r="K289" s="527"/>
      <c r="L289" s="529"/>
      <c r="M289" s="531"/>
      <c r="N289" s="528"/>
      <c r="O289" s="527"/>
      <c r="P289" s="529"/>
      <c r="Q289" s="531"/>
      <c r="R289" s="528"/>
      <c r="S289" s="525"/>
      <c r="T289" s="529"/>
      <c r="U289" s="531"/>
      <c r="V289" s="528"/>
      <c r="W289" s="545"/>
      <c r="X289" s="529"/>
      <c r="Y289" s="531"/>
      <c r="Z289" s="528"/>
    </row>
    <row r="290" spans="1:26" s="514" customFormat="1" ht="13.5" customHeight="1">
      <c r="A290" s="536"/>
      <c r="B290" s="537"/>
      <c r="C290" s="525">
        <v>1</v>
      </c>
      <c r="D290" s="529" t="s">
        <v>458</v>
      </c>
      <c r="E290" s="531"/>
      <c r="F290" s="526"/>
      <c r="G290" s="527"/>
      <c r="H290" s="529"/>
      <c r="I290" s="531"/>
      <c r="J290" s="528"/>
      <c r="K290" s="527"/>
      <c r="L290" s="529"/>
      <c r="M290" s="531"/>
      <c r="N290" s="528"/>
      <c r="O290" s="527"/>
      <c r="P290" s="529"/>
      <c r="Q290" s="531"/>
      <c r="R290" s="528"/>
      <c r="S290" s="525"/>
      <c r="T290" s="529"/>
      <c r="U290" s="531"/>
      <c r="V290" s="528"/>
      <c r="W290" s="545"/>
      <c r="X290" s="529"/>
      <c r="Y290" s="531"/>
      <c r="Z290" s="528"/>
    </row>
    <row r="291" spans="1:26" s="514" customFormat="1" ht="13.5" customHeight="1">
      <c r="A291" s="536"/>
      <c r="B291" s="537"/>
      <c r="C291" s="525">
        <v>1</v>
      </c>
      <c r="D291" s="529" t="s">
        <v>459</v>
      </c>
      <c r="E291" s="531"/>
      <c r="F291" s="526"/>
      <c r="G291" s="527"/>
      <c r="H291" s="529"/>
      <c r="I291" s="531"/>
      <c r="J291" s="528"/>
      <c r="K291" s="527"/>
      <c r="L291" s="529"/>
      <c r="M291" s="531"/>
      <c r="N291" s="528"/>
      <c r="O291" s="527"/>
      <c r="P291" s="529"/>
      <c r="Q291" s="531"/>
      <c r="R291" s="528"/>
      <c r="S291" s="525"/>
      <c r="T291" s="529"/>
      <c r="U291" s="531"/>
      <c r="V291" s="528"/>
      <c r="W291" s="545"/>
      <c r="X291" s="529"/>
      <c r="Y291" s="531"/>
      <c r="Z291" s="528"/>
    </row>
    <row r="292" spans="1:26" s="514" customFormat="1" ht="13.5" customHeight="1">
      <c r="A292" s="536"/>
      <c r="B292" s="537"/>
      <c r="C292" s="525">
        <v>1</v>
      </c>
      <c r="D292" s="529" t="s">
        <v>460</v>
      </c>
      <c r="E292" s="531"/>
      <c r="F292" s="526"/>
      <c r="G292" s="527"/>
      <c r="H292" s="529"/>
      <c r="I292" s="531"/>
      <c r="J292" s="528"/>
      <c r="K292" s="527"/>
      <c r="L292" s="529"/>
      <c r="M292" s="531"/>
      <c r="N292" s="528"/>
      <c r="O292" s="527"/>
      <c r="P292" s="529"/>
      <c r="Q292" s="531"/>
      <c r="R292" s="528"/>
      <c r="S292" s="525"/>
      <c r="T292" s="529"/>
      <c r="U292" s="531"/>
      <c r="V292" s="528"/>
      <c r="W292" s="545"/>
      <c r="X292" s="529"/>
      <c r="Y292" s="531"/>
      <c r="Z292" s="528"/>
    </row>
    <row r="293" spans="1:26" s="514" customFormat="1" ht="13.5" customHeight="1">
      <c r="A293" s="536"/>
      <c r="B293" s="537"/>
      <c r="C293" s="525">
        <v>1</v>
      </c>
      <c r="D293" s="529" t="s">
        <v>461</v>
      </c>
      <c r="E293" s="531"/>
      <c r="F293" s="526"/>
      <c r="G293" s="527"/>
      <c r="H293" s="529"/>
      <c r="I293" s="531"/>
      <c r="J293" s="528"/>
      <c r="K293" s="527"/>
      <c r="L293" s="529"/>
      <c r="M293" s="531"/>
      <c r="N293" s="528"/>
      <c r="O293" s="527"/>
      <c r="P293" s="529"/>
      <c r="Q293" s="531"/>
      <c r="R293" s="528"/>
      <c r="S293" s="525"/>
      <c r="T293" s="529"/>
      <c r="U293" s="531"/>
      <c r="V293" s="528"/>
      <c r="W293" s="545"/>
      <c r="X293" s="529"/>
      <c r="Y293" s="531"/>
      <c r="Z293" s="528"/>
    </row>
    <row r="294" spans="1:26" s="514" customFormat="1" ht="13.5" customHeight="1">
      <c r="A294" s="556"/>
      <c r="B294" s="546" t="s">
        <v>453</v>
      </c>
      <c r="C294" s="554"/>
      <c r="D294" s="548"/>
      <c r="E294" s="552"/>
      <c r="F294" s="553"/>
      <c r="G294" s="554"/>
      <c r="H294" s="548"/>
      <c r="I294" s="549"/>
      <c r="J294" s="553"/>
      <c r="K294" s="554"/>
      <c r="L294" s="548"/>
      <c r="M294" s="549"/>
      <c r="N294" s="553"/>
      <c r="O294" s="554"/>
      <c r="P294" s="548"/>
      <c r="Q294" s="549"/>
      <c r="R294" s="553"/>
      <c r="S294" s="547"/>
      <c r="T294" s="548"/>
      <c r="U294" s="549"/>
      <c r="V294" s="553"/>
      <c r="W294" s="555"/>
      <c r="X294" s="548"/>
      <c r="Y294" s="549"/>
      <c r="Z294" s="553"/>
    </row>
    <row r="295" spans="1:26" s="514" customFormat="1" ht="13.5" customHeight="1">
      <c r="A295" s="536"/>
      <c r="B295" s="538" t="s">
        <v>636</v>
      </c>
      <c r="C295" s="525">
        <v>7</v>
      </c>
      <c r="D295" s="530" t="s">
        <v>466</v>
      </c>
      <c r="E295" s="532"/>
      <c r="F295" s="528"/>
      <c r="G295" s="525">
        <v>2</v>
      </c>
      <c r="H295" s="530" t="s">
        <v>466</v>
      </c>
      <c r="I295" s="532"/>
      <c r="J295" s="528"/>
      <c r="K295" s="527"/>
      <c r="L295" s="529"/>
      <c r="M295" s="531"/>
      <c r="N295" s="528"/>
      <c r="O295" s="527"/>
      <c r="P295" s="529"/>
      <c r="Q295" s="531"/>
      <c r="R295" s="528"/>
      <c r="S295" s="525"/>
      <c r="T295" s="529"/>
      <c r="U295" s="531"/>
      <c r="V295" s="528"/>
      <c r="W295" s="545"/>
      <c r="X295" s="529"/>
      <c r="Y295" s="531"/>
      <c r="Z295" s="528"/>
    </row>
    <row r="296" spans="1:26" s="514" customFormat="1" ht="13.5" customHeight="1">
      <c r="A296" s="536"/>
      <c r="B296" s="538"/>
      <c r="C296" s="525">
        <v>2</v>
      </c>
      <c r="D296" s="530" t="s">
        <v>467</v>
      </c>
      <c r="E296" s="532"/>
      <c r="F296" s="528"/>
      <c r="G296" s="525">
        <v>2</v>
      </c>
      <c r="H296" s="530" t="s">
        <v>467</v>
      </c>
      <c r="I296" s="532"/>
      <c r="J296" s="528"/>
      <c r="K296" s="527"/>
      <c r="L296" s="529"/>
      <c r="M296" s="531"/>
      <c r="N296" s="528"/>
      <c r="O296" s="527"/>
      <c r="P296" s="529"/>
      <c r="Q296" s="531"/>
      <c r="R296" s="528"/>
      <c r="S296" s="525"/>
      <c r="T296" s="529"/>
      <c r="U296" s="531"/>
      <c r="V296" s="528"/>
      <c r="W296" s="545"/>
      <c r="X296" s="529"/>
      <c r="Y296" s="531"/>
      <c r="Z296" s="528"/>
    </row>
    <row r="297" spans="1:26" s="514" customFormat="1" ht="13.5" customHeight="1" thickBot="1">
      <c r="A297" s="557"/>
      <c r="B297" s="558" t="s">
        <v>637</v>
      </c>
      <c r="C297" s="559">
        <v>1</v>
      </c>
      <c r="D297" s="560" t="s">
        <v>465</v>
      </c>
      <c r="E297" s="561"/>
      <c r="F297" s="562"/>
      <c r="G297" s="559">
        <v>1</v>
      </c>
      <c r="H297" s="560" t="s">
        <v>70</v>
      </c>
      <c r="I297" s="563"/>
      <c r="J297" s="564"/>
      <c r="K297" s="565"/>
      <c r="L297" s="566"/>
      <c r="M297" s="561"/>
      <c r="N297" s="562"/>
      <c r="O297" s="567"/>
      <c r="P297" s="566"/>
      <c r="Q297" s="561"/>
      <c r="R297" s="562"/>
      <c r="S297" s="559"/>
      <c r="T297" s="566"/>
      <c r="U297" s="561"/>
      <c r="V297" s="562"/>
      <c r="W297" s="568">
        <v>3</v>
      </c>
      <c r="X297" s="566" t="s">
        <v>638</v>
      </c>
      <c r="Y297" s="561"/>
      <c r="Z297" s="562"/>
    </row>
    <row r="298" spans="1:26" s="514" customFormat="1" ht="13.5" customHeight="1">
      <c r="A298" s="569" t="s">
        <v>470</v>
      </c>
      <c r="B298" s="570"/>
      <c r="C298" s="575"/>
      <c r="D298" s="584"/>
      <c r="E298" s="581"/>
      <c r="F298" s="576"/>
      <c r="G298" s="575"/>
      <c r="H298" s="584"/>
      <c r="I298" s="581"/>
      <c r="J298" s="576"/>
      <c r="K298" s="596"/>
      <c r="L298" s="584"/>
      <c r="M298" s="581"/>
      <c r="N298" s="576"/>
      <c r="O298" s="575"/>
      <c r="P298" s="584"/>
      <c r="Q298" s="581"/>
      <c r="R298" s="576"/>
      <c r="S298" s="601"/>
      <c r="T298" s="584"/>
      <c r="U298" s="581"/>
      <c r="V298" s="576"/>
      <c r="W298" s="596"/>
      <c r="X298" s="584"/>
      <c r="Y298" s="581"/>
      <c r="Z298" s="576"/>
    </row>
    <row r="299" spans="1:26" s="514" customFormat="1" ht="13.5" customHeight="1">
      <c r="A299" s="571"/>
      <c r="B299" s="572" t="s">
        <v>89</v>
      </c>
      <c r="C299" s="577">
        <v>471</v>
      </c>
      <c r="D299" s="588" t="s">
        <v>90</v>
      </c>
      <c r="E299" s="582"/>
      <c r="F299" s="578"/>
      <c r="G299" s="590">
        <v>56</v>
      </c>
      <c r="H299" s="594" t="s">
        <v>90</v>
      </c>
      <c r="I299" s="582"/>
      <c r="J299" s="591"/>
      <c r="K299" s="577">
        <f>5+13+7</f>
        <v>25</v>
      </c>
      <c r="L299" s="585" t="s">
        <v>284</v>
      </c>
      <c r="M299" s="598"/>
      <c r="N299" s="578"/>
      <c r="O299" s="595"/>
      <c r="P299" s="585"/>
      <c r="Q299" s="598"/>
      <c r="R299" s="578"/>
      <c r="S299" s="602">
        <v>18</v>
      </c>
      <c r="T299" s="594" t="s">
        <v>90</v>
      </c>
      <c r="U299" s="582"/>
      <c r="V299" s="578"/>
      <c r="W299" s="577"/>
      <c r="X299" s="585"/>
      <c r="Y299" s="598"/>
      <c r="Z299" s="578"/>
    </row>
    <row r="300" spans="1:26" s="514" customFormat="1" ht="13.5" customHeight="1">
      <c r="A300" s="571"/>
      <c r="B300" s="572" t="s">
        <v>95</v>
      </c>
      <c r="C300" s="577">
        <v>1</v>
      </c>
      <c r="D300" s="588" t="s">
        <v>91</v>
      </c>
      <c r="E300" s="582"/>
      <c r="F300" s="578"/>
      <c r="G300" s="590">
        <v>2</v>
      </c>
      <c r="H300" s="594" t="s">
        <v>91</v>
      </c>
      <c r="I300" s="582"/>
      <c r="J300" s="591"/>
      <c r="K300" s="577"/>
      <c r="L300" s="585"/>
      <c r="M300" s="598"/>
      <c r="N300" s="578"/>
      <c r="O300" s="595"/>
      <c r="P300" s="585"/>
      <c r="Q300" s="598"/>
      <c r="R300" s="578"/>
      <c r="S300" s="602">
        <v>1</v>
      </c>
      <c r="T300" s="594" t="s">
        <v>91</v>
      </c>
      <c r="U300" s="582"/>
      <c r="V300" s="578"/>
      <c r="W300" s="577"/>
      <c r="X300" s="585"/>
      <c r="Y300" s="598"/>
      <c r="Z300" s="578"/>
    </row>
    <row r="301" spans="1:26" s="514" customFormat="1" ht="13.5" customHeight="1">
      <c r="A301" s="571"/>
      <c r="B301" s="572" t="s">
        <v>96</v>
      </c>
      <c r="C301" s="577">
        <v>9</v>
      </c>
      <c r="D301" s="588" t="s">
        <v>92</v>
      </c>
      <c r="E301" s="587"/>
      <c r="F301" s="578"/>
      <c r="G301" s="590">
        <v>1</v>
      </c>
      <c r="H301" s="594" t="s">
        <v>92</v>
      </c>
      <c r="I301" s="582"/>
      <c r="J301" s="591"/>
      <c r="K301" s="577">
        <v>1</v>
      </c>
      <c r="L301" s="585" t="s">
        <v>92</v>
      </c>
      <c r="M301" s="598"/>
      <c r="N301" s="578"/>
      <c r="O301" s="595">
        <v>1</v>
      </c>
      <c r="P301" s="585" t="s">
        <v>295</v>
      </c>
      <c r="Q301" s="598"/>
      <c r="R301" s="578"/>
      <c r="S301" s="602">
        <v>1</v>
      </c>
      <c r="T301" s="594" t="s">
        <v>92</v>
      </c>
      <c r="U301" s="582"/>
      <c r="V301" s="578"/>
      <c r="W301" s="577">
        <v>1</v>
      </c>
      <c r="X301" s="585"/>
      <c r="Y301" s="598"/>
      <c r="Z301" s="578"/>
    </row>
    <row r="302" spans="1:26" s="481" customFormat="1" ht="13.5" customHeight="1" thickBot="1">
      <c r="A302" s="573"/>
      <c r="B302" s="574" t="s">
        <v>318</v>
      </c>
      <c r="C302" s="579">
        <v>132</v>
      </c>
      <c r="D302" s="589" t="s">
        <v>319</v>
      </c>
      <c r="E302" s="583"/>
      <c r="F302" s="580"/>
      <c r="G302" s="592"/>
      <c r="H302" s="586"/>
      <c r="I302" s="583"/>
      <c r="J302" s="593"/>
      <c r="K302" s="597"/>
      <c r="L302" s="586"/>
      <c r="M302" s="599"/>
      <c r="N302" s="580"/>
      <c r="O302" s="600"/>
      <c r="P302" s="586"/>
      <c r="Q302" s="599"/>
      <c r="R302" s="580"/>
      <c r="S302" s="592"/>
      <c r="T302" s="586"/>
      <c r="U302" s="583"/>
      <c r="V302" s="580"/>
      <c r="W302" s="603"/>
      <c r="X302" s="586"/>
      <c r="Y302" s="599"/>
      <c r="Z302" s="580"/>
    </row>
    <row r="303" spans="3:26" ht="15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297"/>
      <c r="T303" s="30"/>
      <c r="U303" s="30"/>
      <c r="V303" s="30"/>
      <c r="W303" s="322"/>
      <c r="X303" s="30"/>
      <c r="Y303" s="30"/>
      <c r="Z303" s="30"/>
    </row>
    <row r="304" spans="3:26" ht="15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297"/>
      <c r="T304" s="30"/>
      <c r="U304" s="30"/>
      <c r="V304" s="30"/>
      <c r="W304" s="322"/>
      <c r="X304" s="30"/>
      <c r="Y304" s="30"/>
      <c r="Z304" s="30"/>
    </row>
    <row r="305" spans="3:26" ht="15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297"/>
      <c r="T305" s="30"/>
      <c r="U305" s="30"/>
      <c r="V305" s="30"/>
      <c r="W305" s="322"/>
      <c r="X305" s="30"/>
      <c r="Y305" s="30"/>
      <c r="Z305" s="30"/>
    </row>
    <row r="306" spans="3:26" ht="15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297"/>
      <c r="T306" s="30"/>
      <c r="U306" s="30"/>
      <c r="V306" s="30"/>
      <c r="W306" s="322"/>
      <c r="X306" s="30"/>
      <c r="Y306" s="30"/>
      <c r="Z306" s="30"/>
    </row>
  </sheetData>
  <sheetProtection selectLockedCells="1" selectUnlockedCells="1"/>
  <mergeCells count="7">
    <mergeCell ref="C2:E2"/>
    <mergeCell ref="A86:B86"/>
    <mergeCell ref="S2:U2"/>
    <mergeCell ref="K2:M2"/>
    <mergeCell ref="W2:Y2"/>
    <mergeCell ref="O2:Q2"/>
    <mergeCell ref="H2:I2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Stalker</cp:lastModifiedBy>
  <cp:lastPrinted>2016-07-12T06:54:45Z</cp:lastPrinted>
  <dcterms:modified xsi:type="dcterms:W3CDTF">2016-07-22T17:19:59Z</dcterms:modified>
  <cp:category/>
  <cp:version/>
  <cp:contentType/>
  <cp:contentStatus/>
</cp:coreProperties>
</file>